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 activeTab="1"/>
  </bookViews>
  <sheets>
    <sheet name="REBALANS 2 RASHODI 2023" sheetId="12" r:id="rId1"/>
    <sheet name="REBALANS 2 PRIHODI 2023" sheetId="27" r:id="rId2"/>
  </sheets>
  <definedNames>
    <definedName name="_xlnm.Print_Titles" localSheetId="0">'REBALANS 2 RASHODI 2023'!$1:$3</definedName>
  </definedNames>
  <calcPr calcId="124519"/>
</workbook>
</file>

<file path=xl/calcChain.xml><?xml version="1.0" encoding="utf-8"?>
<calcChain xmlns="http://schemas.openxmlformats.org/spreadsheetml/2006/main">
  <c r="G25" i="27"/>
  <c r="D83" i="12"/>
  <c r="E30"/>
  <c r="G30" s="1"/>
  <c r="E23"/>
  <c r="F23" s="1"/>
  <c r="E69"/>
  <c r="F69" s="1"/>
  <c r="E66"/>
  <c r="F66" s="1"/>
  <c r="I21" i="27"/>
  <c r="Q21" s="1"/>
  <c r="E71" i="12"/>
  <c r="F71" s="1"/>
  <c r="F7"/>
  <c r="F8"/>
  <c r="F9"/>
  <c r="F11"/>
  <c r="F13"/>
  <c r="F14"/>
  <c r="F17"/>
  <c r="F18"/>
  <c r="F19"/>
  <c r="F20"/>
  <c r="F22"/>
  <c r="F24"/>
  <c r="F25"/>
  <c r="F26"/>
  <c r="F27"/>
  <c r="F29"/>
  <c r="F31"/>
  <c r="F32"/>
  <c r="F33"/>
  <c r="F34"/>
  <c r="F35"/>
  <c r="F36"/>
  <c r="F37"/>
  <c r="F39"/>
  <c r="F41"/>
  <c r="F42"/>
  <c r="F43"/>
  <c r="F44"/>
  <c r="F45"/>
  <c r="F46"/>
  <c r="F47"/>
  <c r="F50"/>
  <c r="F52"/>
  <c r="F53"/>
  <c r="F54"/>
  <c r="F55"/>
  <c r="F58"/>
  <c r="F62"/>
  <c r="F63"/>
  <c r="F67"/>
  <c r="F68"/>
  <c r="F70"/>
  <c r="F73"/>
  <c r="F76"/>
  <c r="F80"/>
  <c r="G7"/>
  <c r="G8"/>
  <c r="G9"/>
  <c r="G11"/>
  <c r="G13"/>
  <c r="G14"/>
  <c r="G17"/>
  <c r="G18"/>
  <c r="G19"/>
  <c r="G20"/>
  <c r="G22"/>
  <c r="G24"/>
  <c r="G25"/>
  <c r="G26"/>
  <c r="G27"/>
  <c r="G29"/>
  <c r="G31"/>
  <c r="G32"/>
  <c r="G33"/>
  <c r="G34"/>
  <c r="G35"/>
  <c r="G36"/>
  <c r="G37"/>
  <c r="G39"/>
  <c r="G41"/>
  <c r="G42"/>
  <c r="G43"/>
  <c r="G44"/>
  <c r="G45"/>
  <c r="G46"/>
  <c r="G47"/>
  <c r="G50"/>
  <c r="G52"/>
  <c r="G53"/>
  <c r="G54"/>
  <c r="G55"/>
  <c r="G58"/>
  <c r="G62"/>
  <c r="G63"/>
  <c r="G67"/>
  <c r="G68"/>
  <c r="G70"/>
  <c r="G73"/>
  <c r="G76"/>
  <c r="G80"/>
  <c r="R7" i="27"/>
  <c r="R8"/>
  <c r="R9"/>
  <c r="R10"/>
  <c r="R11"/>
  <c r="R12"/>
  <c r="R13"/>
  <c r="R14"/>
  <c r="R15"/>
  <c r="R16"/>
  <c r="R17"/>
  <c r="R20"/>
  <c r="R22"/>
  <c r="R23"/>
  <c r="R6"/>
  <c r="S7"/>
  <c r="S8"/>
  <c r="S9"/>
  <c r="S10"/>
  <c r="S11"/>
  <c r="S12"/>
  <c r="S13"/>
  <c r="S14"/>
  <c r="S15"/>
  <c r="S16"/>
  <c r="S17"/>
  <c r="S20"/>
  <c r="S22"/>
  <c r="S23"/>
  <c r="S6"/>
  <c r="K16"/>
  <c r="K25" s="1"/>
  <c r="B25"/>
  <c r="P25"/>
  <c r="O25"/>
  <c r="N25"/>
  <c r="M25"/>
  <c r="L25"/>
  <c r="J25"/>
  <c r="H25"/>
  <c r="F25"/>
  <c r="E25"/>
  <c r="D25"/>
  <c r="C25"/>
  <c r="Q24"/>
  <c r="S24" s="1"/>
  <c r="Q23"/>
  <c r="Q22"/>
  <c r="Q20"/>
  <c r="Q19"/>
  <c r="R19" s="1"/>
  <c r="Q18"/>
  <c r="R18" s="1"/>
  <c r="Q17"/>
  <c r="Q16"/>
  <c r="Q15"/>
  <c r="Q14"/>
  <c r="Q13"/>
  <c r="Q12"/>
  <c r="Q11"/>
  <c r="Q10"/>
  <c r="Q9"/>
  <c r="Q8"/>
  <c r="Q7"/>
  <c r="Q6"/>
  <c r="G23" i="12" l="1"/>
  <c r="G66"/>
  <c r="F30"/>
  <c r="R21" i="27"/>
  <c r="S21"/>
  <c r="I25"/>
  <c r="C26" s="1"/>
  <c r="G71" i="12"/>
  <c r="G69"/>
  <c r="R24" i="27"/>
  <c r="S19"/>
  <c r="S18"/>
  <c r="Q25"/>
  <c r="E83" i="12" s="1"/>
  <c r="Q28" i="27" l="1"/>
  <c r="R25"/>
  <c r="S25"/>
  <c r="E28" i="12" l="1"/>
  <c r="E10" l="1"/>
  <c r="D72" l="1"/>
  <c r="D79"/>
  <c r="D78" s="1"/>
  <c r="D77" s="1"/>
  <c r="D75"/>
  <c r="D74" s="1"/>
  <c r="D65"/>
  <c r="D61"/>
  <c r="D60" s="1"/>
  <c r="D57"/>
  <c r="D56" s="1"/>
  <c r="D51"/>
  <c r="D49"/>
  <c r="D40"/>
  <c r="D38"/>
  <c r="D28"/>
  <c r="D21"/>
  <c r="D16"/>
  <c r="D12"/>
  <c r="D10"/>
  <c r="F10" s="1"/>
  <c r="D6"/>
  <c r="G28" l="1"/>
  <c r="F28"/>
  <c r="G10"/>
  <c r="D48"/>
  <c r="D5"/>
  <c r="D64"/>
  <c r="D59" s="1"/>
  <c r="D15"/>
  <c r="D4" l="1"/>
  <c r="D81" s="1"/>
  <c r="E61" l="1"/>
  <c r="F61" s="1"/>
  <c r="G61" l="1"/>
  <c r="E75" l="1"/>
  <c r="F75" s="1"/>
  <c r="E79"/>
  <c r="F79" s="1"/>
  <c r="E72"/>
  <c r="F72" s="1"/>
  <c r="E57"/>
  <c r="F57" s="1"/>
  <c r="E51"/>
  <c r="F51" s="1"/>
  <c r="E49"/>
  <c r="F49" s="1"/>
  <c r="E40"/>
  <c r="F40" s="1"/>
  <c r="E38"/>
  <c r="F38" s="1"/>
  <c r="E21"/>
  <c r="F21" s="1"/>
  <c r="E16"/>
  <c r="F16" s="1"/>
  <c r="E12"/>
  <c r="F12" s="1"/>
  <c r="E6"/>
  <c r="F6" s="1"/>
  <c r="G49" l="1"/>
  <c r="G79"/>
  <c r="G72"/>
  <c r="G6"/>
  <c r="G38"/>
  <c r="G51"/>
  <c r="G75"/>
  <c r="G57"/>
  <c r="G40"/>
  <c r="G21"/>
  <c r="G16"/>
  <c r="G12"/>
  <c r="E78"/>
  <c r="F78" s="1"/>
  <c r="E65"/>
  <c r="F65" s="1"/>
  <c r="E60"/>
  <c r="F60" s="1"/>
  <c r="E56"/>
  <c r="F56" s="1"/>
  <c r="E74"/>
  <c r="F74" s="1"/>
  <c r="E48"/>
  <c r="F48" s="1"/>
  <c r="E5"/>
  <c r="F5" s="1"/>
  <c r="G78" l="1"/>
  <c r="G60"/>
  <c r="G48"/>
  <c r="G74"/>
  <c r="E64"/>
  <c r="F64" s="1"/>
  <c r="G65"/>
  <c r="G56"/>
  <c r="G5"/>
  <c r="E77"/>
  <c r="F77" s="1"/>
  <c r="E15"/>
  <c r="G15" l="1"/>
  <c r="F15"/>
  <c r="G77"/>
  <c r="G64"/>
  <c r="E59"/>
  <c r="F59" s="1"/>
  <c r="E4"/>
  <c r="F4" s="1"/>
  <c r="G59" l="1"/>
  <c r="G4"/>
  <c r="E81"/>
  <c r="F81" l="1"/>
  <c r="Q29" i="27"/>
  <c r="Q30" s="1"/>
  <c r="G81" i="12"/>
  <c r="E84"/>
  <c r="E85" s="1"/>
  <c r="D84" l="1"/>
  <c r="D85" s="1"/>
  <c r="A73" l="1"/>
  <c r="A72"/>
  <c r="A71"/>
  <c r="A69"/>
  <c r="A68"/>
  <c r="A67"/>
  <c r="A66"/>
  <c r="A65"/>
  <c r="A64"/>
  <c r="A62"/>
  <c r="A61"/>
  <c r="A60"/>
  <c r="A59"/>
  <c r="A54"/>
  <c r="A53"/>
  <c r="A52"/>
  <c r="A51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<sst xmlns="http://schemas.openxmlformats.org/spreadsheetml/2006/main" count="220" uniqueCount="210">
  <si>
    <t>UKUPNO</t>
  </si>
  <si>
    <t>Otplata glavn. Primlj. Zajmova od kred. Institituc.</t>
  </si>
  <si>
    <t>Izdaci za otpl. Glavn. Primljenih zajmova</t>
  </si>
  <si>
    <t>Izd. Za financ.imov.i otplate zajmova</t>
  </si>
  <si>
    <t>Ulaganja u računalne programe</t>
  </si>
  <si>
    <t>4262</t>
  </si>
  <si>
    <t>426</t>
  </si>
  <si>
    <t>4227</t>
  </si>
  <si>
    <t>Medicinska i laboratorijska oprema</t>
  </si>
  <si>
    <t>4224</t>
  </si>
  <si>
    <t>Oprema za održavanje i zaštitu</t>
  </si>
  <si>
    <t>4223</t>
  </si>
  <si>
    <t>Komunikacijska oprema</t>
  </si>
  <si>
    <t>4222</t>
  </si>
  <si>
    <t>Uredska oprema i namještaj</t>
  </si>
  <si>
    <t>4221</t>
  </si>
  <si>
    <t>Postrojenja i oprema</t>
  </si>
  <si>
    <t>422</t>
  </si>
  <si>
    <t>Rash. za nabavu proizv. dugotr. imovine</t>
  </si>
  <si>
    <t>42</t>
  </si>
  <si>
    <t>Licence</t>
  </si>
  <si>
    <t>4123</t>
  </si>
  <si>
    <t>Nematerijalna imovina</t>
  </si>
  <si>
    <t>412</t>
  </si>
  <si>
    <t>Rash. za nabavu neproizv. Dugotr. imovine</t>
  </si>
  <si>
    <t>41</t>
  </si>
  <si>
    <t>Rashodi za nabavu nefinancijske imovine</t>
  </si>
  <si>
    <t>4</t>
  </si>
  <si>
    <t>3434</t>
  </si>
  <si>
    <t>Zatezne kamate</t>
  </si>
  <si>
    <t>3433</t>
  </si>
  <si>
    <t xml:space="preserve">Negativne tečajne razlike </t>
  </si>
  <si>
    <t>3432</t>
  </si>
  <si>
    <t>3431</t>
  </si>
  <si>
    <t>Ostali financijski rashodi</t>
  </si>
  <si>
    <t>343</t>
  </si>
  <si>
    <t>Kam. za primlj kredite od krd. Inst.</t>
  </si>
  <si>
    <t>Kamate za primlj. Kredite</t>
  </si>
  <si>
    <t>Financijski rashodi</t>
  </si>
  <si>
    <t>34</t>
  </si>
  <si>
    <t>Ostali nespomenuti rashodi posl.</t>
  </si>
  <si>
    <t>3299</t>
  </si>
  <si>
    <t>Troškovi sudskih postupaka</t>
  </si>
  <si>
    <t>3296</t>
  </si>
  <si>
    <t>Pristojbe i naknade</t>
  </si>
  <si>
    <t>3295</t>
  </si>
  <si>
    <t>Članarine i norme</t>
  </si>
  <si>
    <t>3294</t>
  </si>
  <si>
    <t>Reprezentacija</t>
  </si>
  <si>
    <t>3293</t>
  </si>
  <si>
    <t>Premije osiguranja</t>
  </si>
  <si>
    <t>3292</t>
  </si>
  <si>
    <t>Naknade za rad predst.i izvrš. tijela, povjer. i slično</t>
  </si>
  <si>
    <t>3291</t>
  </si>
  <si>
    <t>Ostali nespomenuti rashodi poslovanja</t>
  </si>
  <si>
    <t>329</t>
  </si>
  <si>
    <t>3241</t>
  </si>
  <si>
    <t>Naknade troškova osobama izvan radnog odnosa</t>
  </si>
  <si>
    <t>324</t>
  </si>
  <si>
    <t>Ostale usluge</t>
  </si>
  <si>
    <t>3239</t>
  </si>
  <si>
    <t>Računalne usluge</t>
  </si>
  <si>
    <t>3238</t>
  </si>
  <si>
    <t>Intelektualne i osobne usluge</t>
  </si>
  <si>
    <t>3237</t>
  </si>
  <si>
    <t>Zdravstvene i veterinarske usluge</t>
  </si>
  <si>
    <t>3236</t>
  </si>
  <si>
    <t>Zakupnine i najamnine</t>
  </si>
  <si>
    <t>3235</t>
  </si>
  <si>
    <t>Komunalne usluge</t>
  </si>
  <si>
    <t>3234</t>
  </si>
  <si>
    <t>Usluge promidžbe i informiranja</t>
  </si>
  <si>
    <t>3233</t>
  </si>
  <si>
    <t>Usluge tekućeg i inv.  održavanja</t>
  </si>
  <si>
    <t>3232</t>
  </si>
  <si>
    <t>Usluge telefona, pošte i prijevoza</t>
  </si>
  <si>
    <t>3231</t>
  </si>
  <si>
    <t>Rashodi za usluge</t>
  </si>
  <si>
    <t>323</t>
  </si>
  <si>
    <t>Službena, radna i zašt.odjeća i ob.</t>
  </si>
  <si>
    <t>3227</t>
  </si>
  <si>
    <t>Sitni inventar i auto gume</t>
  </si>
  <si>
    <t>3225</t>
  </si>
  <si>
    <t>Materijal i dijel. za tek. i invest. Održ.</t>
  </si>
  <si>
    <t>3224</t>
  </si>
  <si>
    <t>Energija</t>
  </si>
  <si>
    <t>3223</t>
  </si>
  <si>
    <t>Materijal i sirovine</t>
  </si>
  <si>
    <t>3222</t>
  </si>
  <si>
    <t>Uredski materijal i ostali mat. rashodi</t>
  </si>
  <si>
    <t>3221</t>
  </si>
  <si>
    <t>Rashodi za materijal i energiju</t>
  </si>
  <si>
    <t>322</t>
  </si>
  <si>
    <t>Ostale naknade troškova zaposlenima</t>
  </si>
  <si>
    <t>3214</t>
  </si>
  <si>
    <t>Stručno usavršavanje zaposlenika</t>
  </si>
  <si>
    <t>3213</t>
  </si>
  <si>
    <t>Nakn. za prijev. rad na ter. odv. Živ.</t>
  </si>
  <si>
    <t>3212</t>
  </si>
  <si>
    <t>Službena putovanja</t>
  </si>
  <si>
    <t>3211</t>
  </si>
  <si>
    <t>Naknade troškova zaposlenima</t>
  </si>
  <si>
    <t>321</t>
  </si>
  <si>
    <t>Materijalni rashodi</t>
  </si>
  <si>
    <t>32</t>
  </si>
  <si>
    <t>Doprinosi za zapošljavanje</t>
  </si>
  <si>
    <t>Doprinosi za obvezno zdravstveno osiguranje</t>
  </si>
  <si>
    <t>3132</t>
  </si>
  <si>
    <t>Doprinosi na plaće</t>
  </si>
  <si>
    <t>Ostali rashodi za zaposlene</t>
  </si>
  <si>
    <t>3121</t>
  </si>
  <si>
    <t>Plaće za posebne uvjete rada</t>
  </si>
  <si>
    <t>3114</t>
  </si>
  <si>
    <t>Plaće za prekovremeni rad</t>
  </si>
  <si>
    <t>3113</t>
  </si>
  <si>
    <t>Plaće za redovan rad</t>
  </si>
  <si>
    <t>3111</t>
  </si>
  <si>
    <t>Plaće (Bruto)</t>
  </si>
  <si>
    <t>311</t>
  </si>
  <si>
    <t>Rashodi za zaposlene</t>
  </si>
  <si>
    <t>31</t>
  </si>
  <si>
    <t>Rashodi poslovanja</t>
  </si>
  <si>
    <t>3</t>
  </si>
  <si>
    <t>Naziv</t>
  </si>
  <si>
    <t>Račun iz raču. Pl.</t>
  </si>
  <si>
    <t>len</t>
  </si>
  <si>
    <t>Izvor prihoda i primitaka</t>
  </si>
  <si>
    <t>Oznaka                           rač.iz                                      računskog                                         plana</t>
  </si>
  <si>
    <t>63414 pomoći od HZMO, HZZ, HZZO</t>
  </si>
  <si>
    <t>64132 kamate</t>
  </si>
  <si>
    <t>64151 pozitivne tečajne razlike</t>
  </si>
  <si>
    <t>65264 dopunsko</t>
  </si>
  <si>
    <t>65267 refund.osig.</t>
  </si>
  <si>
    <t>66151 vlastiti prihodi</t>
  </si>
  <si>
    <t>66313 tekuće donacije</t>
  </si>
  <si>
    <t>67111 prih.za finan.rashoda-pgž</t>
  </si>
  <si>
    <t>67311 HZZO</t>
  </si>
  <si>
    <t>68311 ostali prihodi</t>
  </si>
  <si>
    <t>Ukupno (po izvorima)</t>
  </si>
  <si>
    <t>66323 kapitalne donacije</t>
  </si>
  <si>
    <t>Porezni i ostali prihodi - 111 (90)</t>
  </si>
  <si>
    <t>Opći prihodi i primici - DEC - 445 (30)</t>
  </si>
  <si>
    <t>Vlastiti prihodi - 321 (20)</t>
  </si>
  <si>
    <t>Prihodi za posebne namjene - 431 (10)</t>
  </si>
  <si>
    <t>Pomoći - 521 (40)</t>
  </si>
  <si>
    <t>Donacije - 621 (50)</t>
  </si>
  <si>
    <t>Prihodi od prodaje nefinancijske imovine i nadoknade šteta s osnova osiguranja - 731 (60)</t>
  </si>
  <si>
    <t>Thalassotherapia Opatija - Specijalna bolnica za medicinsku rehabilitaciju bolesti srca, pluća i reumatizma</t>
  </si>
  <si>
    <t xml:space="preserve">Nakn. trošk. osob. izvan radn. odnosa </t>
  </si>
  <si>
    <t>Bank. usluge i usluge platnog prom.</t>
  </si>
  <si>
    <t>Ostali nespomenuti financijski rashodi</t>
  </si>
  <si>
    <t>Uređaji, strojevi i oprema za ostale namjene</t>
  </si>
  <si>
    <t>Nematerijalna proizvedena imovina</t>
  </si>
  <si>
    <t>Otplata glavn. Primlj. Kred. Dugoročni</t>
  </si>
  <si>
    <t>67141 prih.iz nadl. prorač. za financ. izdataka za otplatu zajmova</t>
  </si>
  <si>
    <t>Ostali rash. za zaposl.</t>
  </si>
  <si>
    <t>Kazne, penali i nakn. štete</t>
  </si>
  <si>
    <t>Nakn šteta pravnim i fizičkim osobama</t>
  </si>
  <si>
    <t>Rashodi za dodatna ulaganja na nefinancijskoj imovini</t>
  </si>
  <si>
    <t>Dodatna ulaganja na građevinskim objektima</t>
  </si>
  <si>
    <t>RAZLIKA</t>
  </si>
  <si>
    <t>67121, prih.za nab. nefinanc. imovine</t>
  </si>
  <si>
    <t>INDEKS</t>
  </si>
  <si>
    <t>PRIHODI</t>
  </si>
  <si>
    <t>RASHODI</t>
  </si>
  <si>
    <t>64143 zatezne kamate</t>
  </si>
  <si>
    <t>66311 tekuće donacije od fizičkih osoba</t>
  </si>
  <si>
    <t>Prenesena sredstva - opći prihodi i primici - 1813 (91)</t>
  </si>
  <si>
    <t>Prenesena sredstva - donacije - 682 (83)</t>
  </si>
  <si>
    <t>Ostala nematerijalna imovina</t>
  </si>
  <si>
    <t>Instrumenti, uređaji i strojevi</t>
  </si>
  <si>
    <t>EURI</t>
  </si>
  <si>
    <t>84432 Primljeni krediti</t>
  </si>
  <si>
    <t>Namjenski primici od zaduživanja - 8311(70) Kredit</t>
  </si>
  <si>
    <t>92211 višak prih.posl. Iz 2022.g.</t>
  </si>
  <si>
    <t>1. REBALANS ZA 2023 U €</t>
  </si>
  <si>
    <t>63622 kapitalne pomoći iz državnog proračuna prorač korisn.</t>
  </si>
  <si>
    <t>1. REBALANS 2023. GOD. U €</t>
  </si>
  <si>
    <t>REBALANS 2</t>
  </si>
  <si>
    <t>RAZLIKA REB2 - REB1</t>
  </si>
  <si>
    <t>63612 TEKUĆE pomoći iz državnog proračuna prorač korisn.</t>
  </si>
  <si>
    <t>2. REBALANS ZA 2023 U €</t>
  </si>
  <si>
    <t>RAZLIKA REBALANS 2- REBALANS 1</t>
  </si>
  <si>
    <r>
      <t xml:space="preserve">2. IZMJENE I DOPUNE FINANCIJSKOG PLANA RASHODA I IZDATAKA ZA 2023. GODINU U </t>
    </r>
    <r>
      <rPr>
        <sz val="16"/>
        <color rgb="FFFF0000"/>
        <rFont val="Arial"/>
        <family val="2"/>
      </rPr>
      <t>EURIMA</t>
    </r>
  </si>
  <si>
    <t>2. IZMJENE I DOPUNE FINANCIJSKOG PLANA PRIHODA I PRIMITAKA 2023.</t>
  </si>
  <si>
    <t>2. REBALANS ZA 2023. GODINU</t>
  </si>
  <si>
    <t>Prenesena sredstva -  vlastiti prihodi - 383 (80)</t>
  </si>
  <si>
    <t>Prenesena sredstva - prihodi za posebne namjene - 483 (81)</t>
  </si>
  <si>
    <t>Prenesena sredstva - opći prihodi i primici - ugovorne obveze 1812 (92)</t>
  </si>
  <si>
    <t>Prihodi od prodaje ili zamjene nefinancijske imovine i naknade s naslova osiguranja - 721</t>
  </si>
  <si>
    <t>15.09.2023.</t>
  </si>
  <si>
    <t>15 .09.23.</t>
  </si>
  <si>
    <t>izvor 111</t>
  </si>
  <si>
    <t>57.000 - pulmološki uređaj</t>
  </si>
  <si>
    <t>52.025,27 - lift u fizijatriji</t>
  </si>
  <si>
    <t>LIFT UKUPNO</t>
  </si>
  <si>
    <t>izvor 1813</t>
  </si>
  <si>
    <t>60.474,73 - lift u fizijatriji</t>
  </si>
  <si>
    <t>izvor 1812</t>
  </si>
  <si>
    <t>95.663,40 - dokumentacija wellness</t>
  </si>
  <si>
    <t>izvor 445</t>
  </si>
  <si>
    <t>139.326 - kredit</t>
  </si>
  <si>
    <t>izvor 721</t>
  </si>
  <si>
    <t>40.000 - pulmološki uređaj Quark</t>
  </si>
  <si>
    <t>40.000 - građevinski radovi pulmologija</t>
  </si>
  <si>
    <t>11.945 - ergometar, 119.451  - nadogradnju stanice za radiologiju, 55.500 - coroflow kardiologija,</t>
  </si>
  <si>
    <t>30.500 - hidrogalvanske kade, 99.500 - OCT kardiologija, 21.397 EKG holter srca (17 kom)</t>
  </si>
  <si>
    <t>338.293 - medicinska oprema:</t>
  </si>
  <si>
    <t xml:space="preserve">INDEKS </t>
  </si>
  <si>
    <t>Ukupno prihodi i primici za 2023.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</si>
</sst>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0\ _k_n_-;\-* #,##0.00\ _k_n_-;_-* &quot;-&quot;??\ _k_n_-;_-@_-"/>
  </numFmts>
  <fonts count="5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</font>
    <font>
      <sz val="8"/>
      <color rgb="FF000000"/>
      <name val="Arial"/>
      <family val="2"/>
      <charset val="238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</font>
    <font>
      <b/>
      <sz val="12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rgb="FF000000"/>
      <name val="Arial"/>
      <family val="2"/>
    </font>
    <font>
      <b/>
      <sz val="12"/>
      <color indexed="8"/>
      <name val="Arial"/>
      <family val="2"/>
      <charset val="238"/>
    </font>
    <font>
      <b/>
      <sz val="9"/>
      <color theme="1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9"/>
      <color theme="1"/>
      <name val="Arial"/>
      <family val="2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6"/>
      <color rgb="FFFF0000"/>
      <name val="Arial"/>
      <family val="2"/>
    </font>
    <font>
      <sz val="9"/>
      <color rgb="FFFF000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ECFF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4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7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9" fillId="21" borderId="0" applyNumberFormat="0" applyBorder="0" applyAlignment="0" applyProtection="0"/>
    <xf numFmtId="0" fontId="20" fillId="22" borderId="13" applyNumberFormat="0" applyAlignment="0" applyProtection="0"/>
    <xf numFmtId="0" fontId="21" fillId="23" borderId="14" applyNumberFormat="0" applyAlignment="0" applyProtection="0"/>
    <xf numFmtId="0" fontId="22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6" fillId="0" borderId="17" applyNumberFormat="0" applyFill="0" applyAlignment="0" applyProtection="0"/>
    <xf numFmtId="0" fontId="26" fillId="0" borderId="0" applyNumberFormat="0" applyFill="0" applyBorder="0" applyAlignment="0" applyProtection="0"/>
    <xf numFmtId="0" fontId="27" fillId="13" borderId="13" applyNumberFormat="0" applyAlignment="0" applyProtection="0"/>
    <xf numFmtId="0" fontId="28" fillId="0" borderId="18" applyNumberFormat="0" applyFill="0" applyAlignment="0" applyProtection="0"/>
    <xf numFmtId="0" fontId="29" fillId="13" borderId="0" applyNumberFormat="0" applyBorder="0" applyAlignment="0" applyProtection="0"/>
    <xf numFmtId="0" fontId="30" fillId="0" borderId="0"/>
    <xf numFmtId="0" fontId="30" fillId="10" borderId="19" applyNumberFormat="0" applyFont="0" applyAlignment="0" applyProtection="0"/>
    <xf numFmtId="0" fontId="31" fillId="0" borderId="0"/>
    <xf numFmtId="0" fontId="31" fillId="0" borderId="0"/>
    <xf numFmtId="0" fontId="30" fillId="0" borderId="0"/>
    <xf numFmtId="0" fontId="30" fillId="0" borderId="0"/>
    <xf numFmtId="0" fontId="32" fillId="22" borderId="20" applyNumberFormat="0" applyAlignment="0" applyProtection="0"/>
    <xf numFmtId="0" fontId="33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/>
    <xf numFmtId="164" fontId="1" fillId="0" borderId="0" applyFont="0" applyFill="0" applyBorder="0" applyAlignment="0" applyProtection="0"/>
  </cellStyleXfs>
  <cellXfs count="235">
    <xf numFmtId="0" fontId="0" fillId="0" borderId="0" xfId="0"/>
    <xf numFmtId="0" fontId="2" fillId="0" borderId="0" xfId="1" applyFont="1" applyAlignment="1">
      <alignment horizontal="left" indent="1"/>
    </xf>
    <xf numFmtId="4" fontId="2" fillId="0" borderId="0" xfId="1" applyNumberFormat="1" applyFont="1" applyAlignment="1"/>
    <xf numFmtId="4" fontId="2" fillId="0" borderId="0" xfId="2" applyNumberFormat="1" applyFont="1" applyAlignment="1"/>
    <xf numFmtId="0" fontId="2" fillId="0" borderId="0" xfId="1" applyFont="1" applyAlignment="1"/>
    <xf numFmtId="0" fontId="36" fillId="0" borderId="0" xfId="42" applyNumberFormat="1" applyFont="1" applyFill="1" applyBorder="1" applyAlignment="1" applyProtection="1"/>
    <xf numFmtId="1" fontId="37" fillId="0" borderId="0" xfId="42" applyNumberFormat="1" applyFont="1" applyAlignment="1">
      <alignment wrapText="1"/>
    </xf>
    <xf numFmtId="0" fontId="37" fillId="0" borderId="0" xfId="42" applyFont="1"/>
    <xf numFmtId="0" fontId="38" fillId="0" borderId="25" xfId="42" applyFont="1" applyBorder="1" applyAlignment="1">
      <alignment vertical="center" wrapText="1"/>
    </xf>
    <xf numFmtId="0" fontId="38" fillId="0" borderId="22" xfId="42" applyFont="1" applyBorder="1" applyAlignment="1">
      <alignment vertical="center" wrapText="1"/>
    </xf>
    <xf numFmtId="1" fontId="38" fillId="0" borderId="1" xfId="42" applyNumberFormat="1" applyFont="1" applyBorder="1" applyAlignment="1">
      <alignment wrapText="1"/>
    </xf>
    <xf numFmtId="1" fontId="38" fillId="0" borderId="4" xfId="42" applyNumberFormat="1" applyFont="1" applyBorder="1" applyAlignment="1">
      <alignment wrapText="1"/>
    </xf>
    <xf numFmtId="0" fontId="36" fillId="0" borderId="0" xfId="42" applyNumberFormat="1" applyFont="1" applyFill="1" applyBorder="1" applyAlignment="1" applyProtection="1">
      <alignment vertical="center" wrapText="1"/>
    </xf>
    <xf numFmtId="0" fontId="36" fillId="0" borderId="0" xfId="42" applyNumberFormat="1" applyFont="1" applyFill="1" applyBorder="1" applyAlignment="1" applyProtection="1">
      <alignment vertical="center"/>
    </xf>
    <xf numFmtId="0" fontId="36" fillId="0" borderId="0" xfId="42" applyNumberFormat="1" applyFont="1" applyFill="1" applyBorder="1" applyAlignment="1" applyProtection="1">
      <alignment horizontal="center" vertical="center"/>
    </xf>
    <xf numFmtId="3" fontId="36" fillId="0" borderId="0" xfId="42" applyNumberFormat="1" applyFont="1" applyFill="1" applyBorder="1" applyAlignment="1" applyProtection="1"/>
    <xf numFmtId="4" fontId="43" fillId="0" borderId="0" xfId="0" applyNumberFormat="1" applyFont="1"/>
    <xf numFmtId="0" fontId="12" fillId="6" borderId="36" xfId="1" applyFont="1" applyFill="1" applyBorder="1" applyAlignment="1">
      <alignment horizontal="left" wrapText="1" indent="4"/>
    </xf>
    <xf numFmtId="0" fontId="7" fillId="4" borderId="37" xfId="1" applyFont="1" applyFill="1" applyBorder="1" applyAlignment="1">
      <alignment wrapText="1"/>
    </xf>
    <xf numFmtId="0" fontId="4" fillId="3" borderId="37" xfId="1" applyFont="1" applyFill="1" applyBorder="1" applyAlignment="1">
      <alignment horizontal="center" wrapText="1"/>
    </xf>
    <xf numFmtId="0" fontId="7" fillId="4" borderId="37" xfId="1" applyFont="1" applyFill="1" applyBorder="1" applyAlignment="1">
      <alignment horizontal="left" wrapText="1"/>
    </xf>
    <xf numFmtId="0" fontId="10" fillId="5" borderId="38" xfId="1" applyFont="1" applyFill="1" applyBorder="1" applyAlignment="1"/>
    <xf numFmtId="0" fontId="7" fillId="4" borderId="36" xfId="1" applyFont="1" applyFill="1" applyBorder="1" applyAlignment="1">
      <alignment horizontal="left" wrapText="1"/>
    </xf>
    <xf numFmtId="0" fontId="14" fillId="7" borderId="37" xfId="1" applyFont="1" applyFill="1" applyBorder="1" applyAlignment="1">
      <alignment horizontal="center" wrapText="1"/>
    </xf>
    <xf numFmtId="0" fontId="4" fillId="3" borderId="39" xfId="1" applyFont="1" applyFill="1" applyBorder="1" applyAlignment="1">
      <alignment horizontal="center" wrapText="1"/>
    </xf>
    <xf numFmtId="0" fontId="4" fillId="3" borderId="8" xfId="1" applyFont="1" applyFill="1" applyBorder="1" applyAlignment="1">
      <alignment horizontal="center" wrapText="1"/>
    </xf>
    <xf numFmtId="4" fontId="11" fillId="5" borderId="40" xfId="1" applyNumberFormat="1" applyFont="1" applyFill="1" applyBorder="1" applyAlignment="1">
      <alignment horizontal="right" wrapText="1"/>
    </xf>
    <xf numFmtId="0" fontId="7" fillId="4" borderId="40" xfId="1" applyFont="1" applyFill="1" applyBorder="1" applyAlignment="1">
      <alignment wrapText="1"/>
    </xf>
    <xf numFmtId="0" fontId="4" fillId="3" borderId="40" xfId="1" applyFont="1" applyFill="1" applyBorder="1" applyAlignment="1">
      <alignment horizontal="center" wrapText="1"/>
    </xf>
    <xf numFmtId="0" fontId="4" fillId="3" borderId="5" xfId="1" applyFont="1" applyFill="1" applyBorder="1" applyAlignment="1">
      <alignment horizontal="center" wrapText="1"/>
    </xf>
    <xf numFmtId="4" fontId="2" fillId="0" borderId="0" xfId="2" applyNumberFormat="1" applyFont="1" applyFill="1" applyAlignment="1"/>
    <xf numFmtId="0" fontId="2" fillId="0" borderId="0" xfId="1" applyFont="1" applyBorder="1" applyAlignment="1">
      <alignment horizontal="left" indent="1"/>
    </xf>
    <xf numFmtId="1" fontId="38" fillId="24" borderId="24" xfId="42" applyNumberFormat="1" applyFont="1" applyFill="1" applyBorder="1" applyAlignment="1">
      <alignment horizontal="right" vertical="top" wrapText="1"/>
    </xf>
    <xf numFmtId="1" fontId="38" fillId="24" borderId="35" xfId="42" applyNumberFormat="1" applyFont="1" applyFill="1" applyBorder="1" applyAlignment="1">
      <alignment horizontal="left" wrapText="1"/>
    </xf>
    <xf numFmtId="0" fontId="38" fillId="0" borderId="31" xfId="42" applyFont="1" applyBorder="1" applyAlignment="1">
      <alignment vertical="center" wrapText="1"/>
    </xf>
    <xf numFmtId="0" fontId="6" fillId="0" borderId="0" xfId="42" applyNumberFormat="1" applyFont="1" applyFill="1" applyBorder="1" applyAlignment="1" applyProtection="1"/>
    <xf numFmtId="4" fontId="35" fillId="0" borderId="43" xfId="2" applyNumberFormat="1" applyFont="1" applyFill="1" applyBorder="1" applyAlignment="1"/>
    <xf numFmtId="4" fontId="2" fillId="0" borderId="8" xfId="2" applyNumberFormat="1" applyFont="1" applyBorder="1" applyAlignment="1"/>
    <xf numFmtId="4" fontId="2" fillId="0" borderId="44" xfId="2" applyNumberFormat="1" applyFont="1" applyBorder="1" applyAlignment="1"/>
    <xf numFmtId="0" fontId="10" fillId="5" borderId="38" xfId="1" applyFont="1" applyFill="1" applyBorder="1" applyAlignment="1">
      <alignment horizontal="left"/>
    </xf>
    <xf numFmtId="0" fontId="10" fillId="4" borderId="45" xfId="1" applyFont="1" applyFill="1" applyBorder="1" applyAlignment="1">
      <alignment wrapText="1"/>
    </xf>
    <xf numFmtId="0" fontId="12" fillId="6" borderId="46" xfId="1" applyFont="1" applyFill="1" applyBorder="1" applyAlignment="1">
      <alignment horizontal="left" wrapText="1" indent="4"/>
    </xf>
    <xf numFmtId="4" fontId="11" fillId="5" borderId="47" xfId="1" applyNumberFormat="1" applyFont="1" applyFill="1" applyBorder="1" applyAlignment="1">
      <alignment horizontal="right" wrapText="1"/>
    </xf>
    <xf numFmtId="0" fontId="7" fillId="4" borderId="47" xfId="1" applyFont="1" applyFill="1" applyBorder="1" applyAlignment="1">
      <alignment wrapText="1"/>
    </xf>
    <xf numFmtId="0" fontId="4" fillId="3" borderId="48" xfId="1" applyFont="1" applyFill="1" applyBorder="1" applyAlignment="1">
      <alignment wrapText="1"/>
    </xf>
    <xf numFmtId="0" fontId="4" fillId="3" borderId="46" xfId="1" applyFont="1" applyFill="1" applyBorder="1" applyAlignment="1">
      <alignment wrapText="1"/>
    </xf>
    <xf numFmtId="0" fontId="10" fillId="5" borderId="47" xfId="1" applyFont="1" applyFill="1" applyBorder="1" applyAlignment="1">
      <alignment wrapText="1"/>
    </xf>
    <xf numFmtId="0" fontId="4" fillId="3" borderId="47" xfId="1" applyFont="1" applyFill="1" applyBorder="1" applyAlignment="1">
      <alignment wrapText="1"/>
    </xf>
    <xf numFmtId="0" fontId="11" fillId="6" borderId="34" xfId="1" applyFont="1" applyFill="1" applyBorder="1" applyAlignment="1">
      <alignment wrapText="1"/>
    </xf>
    <xf numFmtId="0" fontId="11" fillId="5" borderId="34" xfId="1" applyFont="1" applyFill="1" applyBorder="1" applyAlignment="1">
      <alignment wrapText="1"/>
    </xf>
    <xf numFmtId="0" fontId="11" fillId="4" borderId="34" xfId="1" applyFont="1" applyFill="1" applyBorder="1" applyAlignment="1">
      <alignment wrapText="1"/>
    </xf>
    <xf numFmtId="0" fontId="11" fillId="6" borderId="6" xfId="1" applyFont="1" applyFill="1" applyBorder="1" applyAlignment="1">
      <alignment horizontal="right" wrapText="1"/>
    </xf>
    <xf numFmtId="0" fontId="11" fillId="4" borderId="6" xfId="1" applyFont="1" applyFill="1" applyBorder="1" applyAlignment="1">
      <alignment horizontal="left" wrapText="1"/>
    </xf>
    <xf numFmtId="3" fontId="11" fillId="5" borderId="47" xfId="1" applyNumberFormat="1" applyFont="1" applyFill="1" applyBorder="1" applyAlignment="1">
      <alignment horizontal="right" wrapText="1"/>
    </xf>
    <xf numFmtId="0" fontId="7" fillId="4" borderId="47" xfId="1" applyFont="1" applyFill="1" applyBorder="1" applyAlignment="1">
      <alignment horizontal="left" wrapText="1"/>
    </xf>
    <xf numFmtId="0" fontId="11" fillId="5" borderId="6" xfId="1" applyFont="1" applyFill="1" applyBorder="1" applyAlignment="1">
      <alignment horizontal="right" wrapText="1"/>
    </xf>
    <xf numFmtId="0" fontId="15" fillId="0" borderId="0" xfId="42" applyNumberFormat="1" applyFont="1" applyFill="1" applyBorder="1" applyAlignment="1" applyProtection="1">
      <alignment vertical="center"/>
    </xf>
    <xf numFmtId="0" fontId="4" fillId="3" borderId="36" xfId="1" applyFont="1" applyFill="1" applyBorder="1" applyAlignment="1">
      <alignment horizontal="center" wrapText="1"/>
    </xf>
    <xf numFmtId="43" fontId="2" fillId="0" borderId="0" xfId="51" applyFont="1" applyAlignment="1">
      <alignment horizontal="left" indent="1"/>
    </xf>
    <xf numFmtId="0" fontId="7" fillId="4" borderId="38" xfId="1" applyFont="1" applyFill="1" applyBorder="1" applyAlignment="1">
      <alignment horizontal="left" wrapText="1"/>
    </xf>
    <xf numFmtId="1" fontId="40" fillId="24" borderId="33" xfId="42" applyNumberFormat="1" applyFont="1" applyFill="1" applyBorder="1" applyAlignment="1">
      <alignment horizontal="left" wrapText="1"/>
    </xf>
    <xf numFmtId="1" fontId="40" fillId="24" borderId="9" xfId="42" applyNumberFormat="1" applyFont="1" applyFill="1" applyBorder="1" applyAlignment="1">
      <alignment horizontal="left" wrapText="1"/>
    </xf>
    <xf numFmtId="1" fontId="37" fillId="0" borderId="6" xfId="42" applyNumberFormat="1" applyFont="1" applyBorder="1" applyAlignment="1">
      <alignment horizontal="left" wrapText="1"/>
    </xf>
    <xf numFmtId="4" fontId="2" fillId="0" borderId="0" xfId="1" applyNumberFormat="1" applyFont="1" applyAlignment="1">
      <alignment horizontal="left" indent="1"/>
    </xf>
    <xf numFmtId="4" fontId="47" fillId="0" borderId="0" xfId="1" applyNumberFormat="1" applyFont="1" applyBorder="1" applyAlignment="1">
      <alignment horizontal="left" indent="1"/>
    </xf>
    <xf numFmtId="0" fontId="10" fillId="0" borderId="49" xfId="1" applyFont="1" applyBorder="1" applyAlignment="1">
      <alignment horizontal="center" vertical="center" wrapText="1"/>
    </xf>
    <xf numFmtId="0" fontId="10" fillId="0" borderId="50" xfId="1" applyFont="1" applyBorder="1" applyAlignment="1">
      <alignment horizontal="center" vertical="center" wrapText="1"/>
    </xf>
    <xf numFmtId="4" fontId="3" fillId="25" borderId="1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4" fontId="36" fillId="0" borderId="3" xfId="42" applyNumberFormat="1" applyFont="1" applyFill="1" applyBorder="1" applyAlignment="1" applyProtection="1"/>
    <xf numFmtId="4" fontId="36" fillId="0" borderId="27" xfId="42" applyNumberFormat="1" applyFont="1" applyFill="1" applyBorder="1" applyAlignment="1" applyProtection="1"/>
    <xf numFmtId="4" fontId="36" fillId="0" borderId="51" xfId="42" applyNumberFormat="1" applyFont="1" applyFill="1" applyBorder="1" applyAlignment="1" applyProtection="1"/>
    <xf numFmtId="3" fontId="15" fillId="6" borderId="9" xfId="1" applyNumberFormat="1" applyFont="1" applyFill="1" applyBorder="1" applyAlignment="1">
      <alignment horizontal="right" wrapText="1"/>
    </xf>
    <xf numFmtId="3" fontId="15" fillId="5" borderId="6" xfId="2" applyNumberFormat="1" applyFont="1" applyFill="1" applyBorder="1" applyAlignment="1">
      <alignment wrapText="1"/>
    </xf>
    <xf numFmtId="3" fontId="13" fillId="4" borderId="6" xfId="2" applyNumberFormat="1" applyFont="1" applyFill="1" applyBorder="1" applyAlignment="1">
      <alignment wrapText="1"/>
    </xf>
    <xf numFmtId="0" fontId="4" fillId="3" borderId="52" xfId="1" applyFont="1" applyFill="1" applyBorder="1" applyAlignment="1">
      <alignment wrapText="1"/>
    </xf>
    <xf numFmtId="0" fontId="4" fillId="3" borderId="7" xfId="1" applyFont="1" applyFill="1" applyBorder="1" applyAlignment="1">
      <alignment wrapText="1"/>
    </xf>
    <xf numFmtId="0" fontId="10" fillId="6" borderId="45" xfId="1" applyFont="1" applyFill="1" applyBorder="1" applyAlignment="1">
      <alignment wrapText="1"/>
    </xf>
    <xf numFmtId="0" fontId="10" fillId="5" borderId="52" xfId="1" applyFont="1" applyFill="1" applyBorder="1" applyAlignment="1">
      <alignment wrapText="1"/>
    </xf>
    <xf numFmtId="0" fontId="7" fillId="4" borderId="52" xfId="1" applyFont="1" applyFill="1" applyBorder="1" applyAlignment="1">
      <alignment wrapText="1"/>
    </xf>
    <xf numFmtId="0" fontId="7" fillId="4" borderId="53" xfId="1" applyFont="1" applyFill="1" applyBorder="1" applyAlignment="1">
      <alignment wrapText="1"/>
    </xf>
    <xf numFmtId="0" fontId="4" fillId="3" borderId="45" xfId="1" applyFont="1" applyFill="1" applyBorder="1" applyAlignment="1">
      <alignment wrapText="1"/>
    </xf>
    <xf numFmtId="0" fontId="10" fillId="5" borderId="53" xfId="1" applyFont="1" applyFill="1" applyBorder="1" applyAlignment="1">
      <alignment wrapText="1"/>
    </xf>
    <xf numFmtId="0" fontId="10" fillId="6" borderId="7" xfId="1" applyFont="1" applyFill="1" applyBorder="1" applyAlignment="1">
      <alignment wrapText="1"/>
    </xf>
    <xf numFmtId="0" fontId="10" fillId="5" borderId="7" xfId="1" applyFont="1" applyFill="1" applyBorder="1" applyAlignment="1">
      <alignment wrapText="1"/>
    </xf>
    <xf numFmtId="0" fontId="7" fillId="4" borderId="7" xfId="1" applyFont="1" applyFill="1" applyBorder="1" applyAlignment="1">
      <alignment wrapText="1"/>
    </xf>
    <xf numFmtId="0" fontId="4" fillId="3" borderId="54" xfId="1" applyFont="1" applyFill="1" applyBorder="1" applyAlignment="1">
      <alignment wrapText="1"/>
    </xf>
    <xf numFmtId="4" fontId="2" fillId="0" borderId="6" xfId="2" applyNumberFormat="1" applyFont="1" applyBorder="1" applyAlignment="1"/>
    <xf numFmtId="4" fontId="2" fillId="0" borderId="5" xfId="2" applyNumberFormat="1" applyFont="1" applyBorder="1" applyAlignment="1"/>
    <xf numFmtId="3" fontId="2" fillId="0" borderId="0" xfId="1" applyNumberFormat="1" applyFont="1" applyAlignment="1">
      <alignment horizontal="left" indent="1"/>
    </xf>
    <xf numFmtId="0" fontId="39" fillId="2" borderId="1" xfId="42" applyFont="1" applyFill="1" applyBorder="1" applyAlignment="1">
      <alignment horizontal="center" vertical="center" wrapText="1"/>
    </xf>
    <xf numFmtId="3" fontId="36" fillId="0" borderId="0" xfId="42" applyNumberFormat="1" applyFont="1" applyFill="1" applyBorder="1" applyAlignment="1" applyProtection="1">
      <alignment wrapText="1"/>
    </xf>
    <xf numFmtId="3" fontId="36" fillId="0" borderId="0" xfId="2" applyNumberFormat="1" applyFont="1" applyFill="1" applyBorder="1" applyAlignment="1" applyProtection="1">
      <alignment wrapText="1"/>
    </xf>
    <xf numFmtId="3" fontId="36" fillId="0" borderId="0" xfId="2" applyNumberFormat="1" applyFont="1" applyFill="1" applyBorder="1" applyAlignment="1" applyProtection="1"/>
    <xf numFmtId="3" fontId="36" fillId="0" borderId="0" xfId="51" applyNumberFormat="1" applyFont="1" applyFill="1" applyBorder="1" applyAlignment="1" applyProtection="1"/>
    <xf numFmtId="3" fontId="6" fillId="0" borderId="0" xfId="42" applyNumberFormat="1" applyFont="1" applyFill="1" applyBorder="1" applyAlignment="1" applyProtection="1"/>
    <xf numFmtId="3" fontId="41" fillId="0" borderId="0" xfId="42" applyNumberFormat="1" applyFont="1" applyFill="1" applyBorder="1" applyAlignment="1" applyProtection="1"/>
    <xf numFmtId="3" fontId="6" fillId="0" borderId="43" xfId="42" applyNumberFormat="1" applyFont="1" applyFill="1" applyBorder="1" applyAlignment="1" applyProtection="1"/>
    <xf numFmtId="3" fontId="42" fillId="0" borderId="0" xfId="42" applyNumberFormat="1" applyFont="1" applyFill="1" applyBorder="1" applyAlignment="1" applyProtection="1"/>
    <xf numFmtId="3" fontId="6" fillId="0" borderId="8" xfId="42" applyNumberFormat="1" applyFont="1" applyFill="1" applyBorder="1" applyAlignment="1" applyProtection="1"/>
    <xf numFmtId="3" fontId="6" fillId="0" borderId="0" xfId="51" applyNumberFormat="1" applyFont="1" applyFill="1" applyBorder="1" applyAlignment="1" applyProtection="1"/>
    <xf numFmtId="3" fontId="6" fillId="0" borderId="44" xfId="42" applyNumberFormat="1" applyFont="1" applyFill="1" applyBorder="1" applyAlignment="1" applyProtection="1"/>
    <xf numFmtId="3" fontId="36" fillId="0" borderId="0" xfId="42" applyNumberFormat="1" applyFont="1" applyFill="1" applyBorder="1" applyAlignment="1" applyProtection="1">
      <alignment vertical="center"/>
    </xf>
    <xf numFmtId="3" fontId="36" fillId="0" borderId="0" xfId="42" applyNumberFormat="1" applyFont="1" applyFill="1" applyBorder="1" applyAlignment="1" applyProtection="1">
      <alignment horizontal="center" vertical="center"/>
    </xf>
    <xf numFmtId="4" fontId="36" fillId="0" borderId="0" xfId="42" applyNumberFormat="1" applyFont="1" applyFill="1" applyBorder="1" applyAlignment="1" applyProtection="1"/>
    <xf numFmtId="0" fontId="2" fillId="0" borderId="0" xfId="1" applyFont="1" applyFill="1" applyAlignment="1">
      <alignment horizontal="left" indent="1"/>
    </xf>
    <xf numFmtId="43" fontId="2" fillId="0" borderId="6" xfId="51" applyFont="1" applyBorder="1" applyAlignment="1">
      <alignment horizontal="left" indent="1"/>
    </xf>
    <xf numFmtId="43" fontId="2" fillId="0" borderId="6" xfId="51" applyFont="1" applyFill="1" applyBorder="1" applyAlignment="1">
      <alignment horizontal="left" indent="1"/>
    </xf>
    <xf numFmtId="0" fontId="3" fillId="2" borderId="4" xfId="1" applyFont="1" applyFill="1" applyBorder="1" applyAlignment="1"/>
    <xf numFmtId="43" fontId="15" fillId="6" borderId="33" xfId="51" applyFont="1" applyFill="1" applyBorder="1" applyAlignment="1">
      <alignment horizontal="right" wrapText="1"/>
    </xf>
    <xf numFmtId="43" fontId="15" fillId="5" borderId="6" xfId="51" applyFont="1" applyFill="1" applyBorder="1" applyAlignment="1">
      <alignment wrapText="1"/>
    </xf>
    <xf numFmtId="43" fontId="13" fillId="4" borderId="6" xfId="51" applyFont="1" applyFill="1" applyBorder="1" applyAlignment="1">
      <alignment wrapText="1"/>
    </xf>
    <xf numFmtId="43" fontId="10" fillId="4" borderId="6" xfId="51" applyFont="1" applyFill="1" applyBorder="1" applyAlignment="1">
      <alignment wrapText="1"/>
    </xf>
    <xf numFmtId="43" fontId="13" fillId="4" borderId="9" xfId="51" applyFont="1" applyFill="1" applyBorder="1" applyAlignment="1">
      <alignment wrapText="1"/>
    </xf>
    <xf numFmtId="43" fontId="9" fillId="6" borderId="6" xfId="51" applyFont="1" applyFill="1" applyBorder="1" applyAlignment="1">
      <alignment horizontal="right" wrapText="1"/>
    </xf>
    <xf numFmtId="43" fontId="9" fillId="5" borderId="6" xfId="51" applyFont="1" applyFill="1" applyBorder="1" applyAlignment="1">
      <alignment wrapText="1"/>
    </xf>
    <xf numFmtId="43" fontId="8" fillId="4" borderId="6" xfId="51" applyFont="1" applyFill="1" applyBorder="1" applyAlignment="1">
      <alignment wrapText="1"/>
    </xf>
    <xf numFmtId="43" fontId="6" fillId="4" borderId="6" xfId="51" applyFont="1" applyFill="1" applyBorder="1" applyAlignment="1">
      <alignment wrapText="1"/>
    </xf>
    <xf numFmtId="43" fontId="5" fillId="6" borderId="6" xfId="51" applyFont="1" applyFill="1" applyBorder="1" applyAlignment="1">
      <alignment wrapText="1"/>
    </xf>
    <xf numFmtId="43" fontId="5" fillId="5" borderId="6" xfId="51" applyFont="1" applyFill="1" applyBorder="1" applyAlignment="1">
      <alignment wrapText="1"/>
    </xf>
    <xf numFmtId="43" fontId="46" fillId="4" borderId="6" xfId="51" applyFont="1" applyFill="1" applyBorder="1" applyAlignment="1">
      <alignment wrapText="1"/>
    </xf>
    <xf numFmtId="4" fontId="40" fillId="2" borderId="9" xfId="2" applyNumberFormat="1" applyFont="1" applyFill="1" applyBorder="1" applyAlignment="1">
      <alignment wrapText="1"/>
    </xf>
    <xf numFmtId="4" fontId="40" fillId="2" borderId="6" xfId="2" applyNumberFormat="1" applyFont="1" applyFill="1" applyBorder="1" applyAlignment="1">
      <alignment wrapText="1"/>
    </xf>
    <xf numFmtId="4" fontId="39" fillId="2" borderId="1" xfId="2" applyNumberFormat="1" applyFont="1" applyFill="1" applyBorder="1" applyAlignment="1">
      <alignment wrapText="1"/>
    </xf>
    <xf numFmtId="4" fontId="38" fillId="0" borderId="0" xfId="2" applyNumberFormat="1" applyFont="1" applyBorder="1" applyAlignment="1"/>
    <xf numFmtId="4" fontId="36" fillId="0" borderId="0" xfId="2" applyNumberFormat="1" applyFont="1" applyFill="1" applyBorder="1" applyAlignment="1" applyProtection="1">
      <alignment wrapText="1"/>
    </xf>
    <xf numFmtId="43" fontId="2" fillId="0" borderId="0" xfId="51" applyFont="1" applyFill="1" applyAlignment="1">
      <alignment horizontal="left" indent="1"/>
    </xf>
    <xf numFmtId="43" fontId="15" fillId="5" borderId="9" xfId="51" applyFont="1" applyFill="1" applyBorder="1" applyAlignment="1">
      <alignment wrapText="1"/>
    </xf>
    <xf numFmtId="4" fontId="36" fillId="0" borderId="0" xfId="42" applyNumberFormat="1" applyFont="1" applyFill="1" applyBorder="1" applyAlignment="1" applyProtection="1">
      <alignment vertical="center"/>
    </xf>
    <xf numFmtId="3" fontId="3" fillId="26" borderId="1" xfId="2" applyNumberFormat="1" applyFont="1" applyFill="1" applyBorder="1" applyAlignment="1"/>
    <xf numFmtId="43" fontId="2" fillId="0" borderId="32" xfId="51" applyFont="1" applyBorder="1" applyAlignment="1">
      <alignment horizontal="left" indent="1"/>
    </xf>
    <xf numFmtId="0" fontId="2" fillId="0" borderId="0" xfId="1" applyFont="1" applyAlignment="1">
      <alignment horizontal="left" wrapText="1" indent="1"/>
    </xf>
    <xf numFmtId="4" fontId="13" fillId="4" borderId="6" xfId="2" applyNumberFormat="1" applyFont="1" applyFill="1" applyBorder="1" applyAlignment="1">
      <alignment wrapText="1"/>
    </xf>
    <xf numFmtId="4" fontId="15" fillId="5" borderId="6" xfId="2" applyNumberFormat="1" applyFont="1" applyFill="1" applyBorder="1" applyAlignment="1">
      <alignment wrapText="1"/>
    </xf>
    <xf numFmtId="4" fontId="10" fillId="4" borderId="6" xfId="2" applyNumberFormat="1" applyFont="1" applyFill="1" applyBorder="1" applyAlignment="1">
      <alignment wrapText="1"/>
    </xf>
    <xf numFmtId="4" fontId="9" fillId="6" borderId="6" xfId="1" applyNumberFormat="1" applyFont="1" applyFill="1" applyBorder="1" applyAlignment="1">
      <alignment horizontal="right" wrapText="1"/>
    </xf>
    <xf numFmtId="4" fontId="9" fillId="5" borderId="6" xfId="2" applyNumberFormat="1" applyFont="1" applyFill="1" applyBorder="1" applyAlignment="1">
      <alignment wrapText="1"/>
    </xf>
    <xf numFmtId="4" fontId="8" fillId="4" borderId="6" xfId="2" applyNumberFormat="1" applyFont="1" applyFill="1" applyBorder="1" applyAlignment="1">
      <alignment wrapText="1"/>
    </xf>
    <xf numFmtId="4" fontId="48" fillId="0" borderId="6" xfId="2" applyNumberFormat="1" applyFont="1" applyBorder="1" applyAlignment="1"/>
    <xf numFmtId="4" fontId="6" fillId="4" borderId="6" xfId="2" applyNumberFormat="1" applyFont="1" applyFill="1" applyBorder="1" applyAlignment="1">
      <alignment wrapText="1"/>
    </xf>
    <xf numFmtId="4" fontId="5" fillId="6" borderId="6" xfId="2" applyNumberFormat="1" applyFont="1" applyFill="1" applyBorder="1" applyAlignment="1">
      <alignment wrapText="1"/>
    </xf>
    <xf numFmtId="4" fontId="5" fillId="5" borderId="6" xfId="2" applyNumberFormat="1" applyFont="1" applyFill="1" applyBorder="1" applyAlignment="1">
      <alignment wrapText="1"/>
    </xf>
    <xf numFmtId="4" fontId="46" fillId="4" borderId="6" xfId="2" applyNumberFormat="1" applyFont="1" applyFill="1" applyBorder="1" applyAlignment="1">
      <alignment wrapText="1"/>
    </xf>
    <xf numFmtId="4" fontId="2" fillId="0" borderId="32" xfId="2" applyNumberFormat="1" applyFont="1" applyBorder="1" applyAlignment="1"/>
    <xf numFmtId="4" fontId="3" fillId="26" borderId="1" xfId="2" applyNumberFormat="1" applyFont="1" applyFill="1" applyBorder="1" applyAlignment="1"/>
    <xf numFmtId="0" fontId="39" fillId="6" borderId="0" xfId="42" applyNumberFormat="1" applyFont="1" applyFill="1" applyBorder="1" applyAlignment="1" applyProtection="1">
      <alignment vertical="center"/>
    </xf>
    <xf numFmtId="0" fontId="16" fillId="6" borderId="0" xfId="1" applyFont="1" applyFill="1" applyAlignment="1">
      <alignment horizontal="left" indent="1"/>
    </xf>
    <xf numFmtId="0" fontId="6" fillId="0" borderId="0" xfId="42" applyNumberFormat="1" applyFont="1" applyFill="1" applyBorder="1" applyAlignment="1" applyProtection="1">
      <alignment vertical="center"/>
    </xf>
    <xf numFmtId="4" fontId="6" fillId="0" borderId="0" xfId="51" applyNumberFormat="1" applyFont="1" applyFill="1" applyBorder="1" applyAlignment="1" applyProtection="1"/>
    <xf numFmtId="0" fontId="42" fillId="0" borderId="0" xfId="42" applyFont="1" applyAlignment="1">
      <alignment horizontal="right"/>
    </xf>
    <xf numFmtId="1" fontId="37" fillId="0" borderId="32" xfId="42" applyNumberFormat="1" applyFont="1" applyBorder="1" applyAlignment="1">
      <alignment horizontal="left" wrapText="1"/>
    </xf>
    <xf numFmtId="43" fontId="2" fillId="0" borderId="0" xfId="51" applyFont="1" applyAlignment="1">
      <alignment horizontal="left" wrapText="1" indent="1"/>
    </xf>
    <xf numFmtId="4" fontId="2" fillId="0" borderId="6" xfId="2" applyNumberFormat="1" applyFont="1" applyFill="1" applyBorder="1" applyAlignment="1"/>
    <xf numFmtId="4" fontId="40" fillId="24" borderId="28" xfId="2" applyNumberFormat="1" applyFont="1" applyFill="1" applyBorder="1" applyAlignment="1">
      <alignment wrapText="1"/>
    </xf>
    <xf numFmtId="4" fontId="38" fillId="0" borderId="26" xfId="2" applyNumberFormat="1" applyFont="1" applyFill="1" applyBorder="1" applyAlignment="1">
      <alignment wrapText="1"/>
    </xf>
    <xf numFmtId="4" fontId="38" fillId="0" borderId="27" xfId="2" applyNumberFormat="1" applyFont="1" applyFill="1" applyBorder="1" applyAlignment="1">
      <alignment wrapText="1"/>
    </xf>
    <xf numFmtId="4" fontId="37" fillId="0" borderId="27" xfId="2" applyNumberFormat="1" applyFont="1" applyFill="1" applyBorder="1" applyAlignment="1">
      <alignment wrapText="1"/>
    </xf>
    <xf numFmtId="4" fontId="38" fillId="0" borderId="42" xfId="2" applyNumberFormat="1" applyFont="1" applyFill="1" applyBorder="1" applyAlignment="1">
      <alignment wrapText="1"/>
    </xf>
    <xf numFmtId="4" fontId="38" fillId="0" borderId="28" xfId="2" applyNumberFormat="1" applyFont="1" applyFill="1" applyBorder="1" applyAlignment="1">
      <alignment wrapText="1"/>
    </xf>
    <xf numFmtId="4" fontId="38" fillId="0" borderId="12" xfId="2" applyNumberFormat="1" applyFont="1" applyFill="1" applyBorder="1" applyAlignment="1">
      <alignment wrapText="1"/>
    </xf>
    <xf numFmtId="4" fontId="37" fillId="0" borderId="12" xfId="2" applyNumberFormat="1" applyFont="1" applyFill="1" applyBorder="1" applyAlignment="1">
      <alignment wrapText="1"/>
    </xf>
    <xf numFmtId="4" fontId="38" fillId="0" borderId="10" xfId="2" applyNumberFormat="1" applyFont="1" applyFill="1" applyBorder="1" applyAlignment="1">
      <alignment wrapText="1"/>
    </xf>
    <xf numFmtId="4" fontId="37" fillId="0" borderId="29" xfId="2" applyNumberFormat="1" applyFont="1" applyBorder="1" applyAlignment="1">
      <alignment wrapText="1"/>
    </xf>
    <xf numFmtId="4" fontId="37" fillId="0" borderId="28" xfId="2" applyNumberFormat="1" applyFont="1" applyBorder="1" applyAlignment="1">
      <alignment wrapText="1"/>
    </xf>
    <xf numFmtId="4" fontId="37" fillId="0" borderId="28" xfId="2" applyNumberFormat="1" applyFont="1" applyFill="1" applyBorder="1" applyAlignment="1">
      <alignment wrapText="1"/>
    </xf>
    <xf numFmtId="4" fontId="37" fillId="0" borderId="12" xfId="2" applyNumberFormat="1" applyFont="1" applyFill="1" applyBorder="1" applyAlignment="1"/>
    <xf numFmtId="4" fontId="37" fillId="0" borderId="10" xfId="2" applyNumberFormat="1" applyFont="1" applyFill="1" applyBorder="1" applyAlignment="1">
      <alignment wrapText="1"/>
    </xf>
    <xf numFmtId="4" fontId="37" fillId="0" borderId="29" xfId="2" applyNumberFormat="1" applyFont="1" applyFill="1" applyBorder="1" applyAlignment="1"/>
    <xf numFmtId="4" fontId="37" fillId="0" borderId="3" xfId="2" applyNumberFormat="1" applyFont="1" applyFill="1" applyBorder="1" applyAlignment="1"/>
    <xf numFmtId="4" fontId="37" fillId="0" borderId="7" xfId="2" applyNumberFormat="1" applyFont="1" applyFill="1" applyBorder="1" applyAlignment="1"/>
    <xf numFmtId="4" fontId="37" fillId="0" borderId="29" xfId="2" applyNumberFormat="1" applyFont="1" applyFill="1" applyBorder="1" applyAlignment="1">
      <alignment wrapText="1"/>
    </xf>
    <xf numFmtId="4" fontId="37" fillId="0" borderId="41" xfId="2" applyNumberFormat="1" applyFont="1" applyBorder="1" applyAlignment="1">
      <alignment wrapText="1"/>
    </xf>
    <xf numFmtId="4" fontId="40" fillId="0" borderId="1" xfId="2" applyNumberFormat="1" applyFont="1" applyBorder="1" applyAlignment="1">
      <alignment wrapText="1"/>
    </xf>
    <xf numFmtId="1" fontId="37" fillId="0" borderId="5" xfId="42" applyNumberFormat="1" applyFont="1" applyFill="1" applyBorder="1" applyAlignment="1">
      <alignment horizontal="left" wrapText="1"/>
    </xf>
    <xf numFmtId="4" fontId="16" fillId="0" borderId="4" xfId="1" applyNumberFormat="1" applyFont="1" applyFill="1" applyBorder="1" applyAlignment="1">
      <alignment horizontal="center" vertical="center" wrapText="1"/>
    </xf>
    <xf numFmtId="43" fontId="45" fillId="0" borderId="56" xfId="51" applyFont="1" applyFill="1" applyBorder="1" applyAlignment="1">
      <alignment horizontal="right" wrapText="1"/>
    </xf>
    <xf numFmtId="43" fontId="2" fillId="0" borderId="9" xfId="1" applyNumberFormat="1" applyFont="1" applyBorder="1" applyAlignment="1">
      <alignment horizontal="left" indent="1"/>
    </xf>
    <xf numFmtId="43" fontId="2" fillId="0" borderId="57" xfId="51" applyFont="1" applyBorder="1" applyAlignment="1">
      <alignment wrapText="1"/>
    </xf>
    <xf numFmtId="0" fontId="6" fillId="0" borderId="4" xfId="42" applyNumberFormat="1" applyFont="1" applyFill="1" applyBorder="1" applyAlignment="1" applyProtection="1">
      <alignment horizontal="center" vertical="center"/>
    </xf>
    <xf numFmtId="3" fontId="36" fillId="0" borderId="56" xfId="42" applyNumberFormat="1" applyFont="1" applyFill="1" applyBorder="1" applyAlignment="1" applyProtection="1"/>
    <xf numFmtId="3" fontId="36" fillId="0" borderId="57" xfId="42" applyNumberFormat="1" applyFont="1" applyFill="1" applyBorder="1" applyAlignment="1" applyProtection="1"/>
    <xf numFmtId="4" fontId="40" fillId="0" borderId="2" xfId="2" applyNumberFormat="1" applyFont="1" applyBorder="1" applyAlignment="1">
      <alignment wrapText="1"/>
    </xf>
    <xf numFmtId="4" fontId="40" fillId="24" borderId="9" xfId="51" applyNumberFormat="1" applyFont="1" applyFill="1" applyBorder="1" applyAlignment="1">
      <alignment horizontal="right" wrapText="1"/>
    </xf>
    <xf numFmtId="4" fontId="37" fillId="0" borderId="6" xfId="51" applyNumberFormat="1" applyFont="1" applyBorder="1" applyAlignment="1">
      <alignment horizontal="right" wrapText="1"/>
    </xf>
    <xf numFmtId="4" fontId="37" fillId="0" borderId="32" xfId="51" applyNumberFormat="1" applyFont="1" applyBorder="1" applyAlignment="1">
      <alignment horizontal="right" wrapText="1"/>
    </xf>
    <xf numFmtId="4" fontId="37" fillId="0" borderId="32" xfId="51" applyNumberFormat="1" applyFont="1" applyFill="1" applyBorder="1" applyAlignment="1">
      <alignment horizontal="right" wrapText="1"/>
    </xf>
    <xf numFmtId="4" fontId="38" fillId="0" borderId="1" xfId="51" applyNumberFormat="1" applyFont="1" applyBorder="1" applyAlignment="1">
      <alignment horizontal="right" wrapText="1"/>
    </xf>
    <xf numFmtId="4" fontId="36" fillId="0" borderId="59" xfId="42" applyNumberFormat="1" applyFont="1" applyFill="1" applyBorder="1" applyAlignment="1" applyProtection="1"/>
    <xf numFmtId="3" fontId="36" fillId="0" borderId="4" xfId="42" applyNumberFormat="1" applyFont="1" applyFill="1" applyBorder="1" applyAlignment="1" applyProtection="1"/>
    <xf numFmtId="4" fontId="36" fillId="0" borderId="58" xfId="42" applyNumberFormat="1" applyFont="1" applyFill="1" applyBorder="1" applyAlignment="1" applyProtection="1"/>
    <xf numFmtId="43" fontId="50" fillId="0" borderId="9" xfId="1" applyNumberFormat="1" applyFont="1" applyBorder="1" applyAlignment="1">
      <alignment horizontal="left" indent="1"/>
    </xf>
    <xf numFmtId="1" fontId="38" fillId="27" borderId="55" xfId="42" applyNumberFormat="1" applyFont="1" applyFill="1" applyBorder="1" applyAlignment="1">
      <alignment horizontal="left" vertical="center" wrapText="1"/>
    </xf>
    <xf numFmtId="1" fontId="38" fillId="27" borderId="1" xfId="42" applyNumberFormat="1" applyFont="1" applyFill="1" applyBorder="1" applyAlignment="1">
      <alignment horizontal="left" vertical="center" wrapText="1"/>
    </xf>
    <xf numFmtId="0" fontId="38" fillId="27" borderId="2" xfId="42" applyFont="1" applyFill="1" applyBorder="1" applyAlignment="1">
      <alignment vertical="center" wrapText="1"/>
    </xf>
    <xf numFmtId="1" fontId="38" fillId="27" borderId="4" xfId="42" applyNumberFormat="1" applyFont="1" applyFill="1" applyBorder="1" applyAlignment="1">
      <alignment horizontal="left" vertical="center" wrapText="1"/>
    </xf>
    <xf numFmtId="0" fontId="38" fillId="27" borderId="1" xfId="42" applyFont="1" applyFill="1" applyBorder="1" applyAlignment="1">
      <alignment vertical="center" wrapText="1"/>
    </xf>
    <xf numFmtId="0" fontId="36" fillId="0" borderId="3" xfId="42" applyNumberFormat="1" applyFont="1" applyFill="1" applyBorder="1" applyAlignment="1" applyProtection="1">
      <alignment vertical="center"/>
    </xf>
    <xf numFmtId="0" fontId="36" fillId="0" borderId="7" xfId="42" applyNumberFormat="1" applyFont="1" applyFill="1" applyBorder="1" applyAlignment="1" applyProtection="1">
      <alignment vertical="center"/>
    </xf>
    <xf numFmtId="3" fontId="36" fillId="0" borderId="29" xfId="42" applyNumberFormat="1" applyFont="1" applyFill="1" applyBorder="1" applyAlignment="1" applyProtection="1">
      <alignment vertical="center"/>
    </xf>
    <xf numFmtId="0" fontId="36" fillId="0" borderId="29" xfId="42" applyNumberFormat="1" applyFont="1" applyFill="1" applyBorder="1" applyAlignment="1" applyProtection="1">
      <alignment vertical="center"/>
    </xf>
    <xf numFmtId="0" fontId="36" fillId="0" borderId="59" xfId="42" applyNumberFormat="1" applyFont="1" applyFill="1" applyBorder="1" applyAlignment="1" applyProtection="1">
      <alignment vertical="center"/>
    </xf>
    <xf numFmtId="3" fontId="36" fillId="0" borderId="12" xfId="42" applyNumberFormat="1" applyFont="1" applyFill="1" applyBorder="1" applyAlignment="1" applyProtection="1">
      <alignment vertical="center"/>
    </xf>
    <xf numFmtId="0" fontId="36" fillId="0" borderId="30" xfId="42" applyNumberFormat="1" applyFont="1" applyFill="1" applyBorder="1" applyAlignment="1" applyProtection="1">
      <alignment vertical="center"/>
    </xf>
    <xf numFmtId="0" fontId="36" fillId="0" borderId="62" xfId="42" applyNumberFormat="1" applyFont="1" applyFill="1" applyBorder="1" applyAlignment="1" applyProtection="1">
      <alignment vertical="center"/>
    </xf>
    <xf numFmtId="0" fontId="36" fillId="0" borderId="63" xfId="42" applyNumberFormat="1" applyFont="1" applyFill="1" applyBorder="1" applyAlignment="1" applyProtection="1">
      <alignment vertical="center"/>
    </xf>
    <xf numFmtId="0" fontId="36" fillId="0" borderId="41" xfId="42" applyNumberFormat="1" applyFont="1" applyFill="1" applyBorder="1" applyAlignment="1" applyProtection="1">
      <alignment vertical="center"/>
    </xf>
    <xf numFmtId="0" fontId="36" fillId="0" borderId="60" xfId="42" applyNumberFormat="1" applyFont="1" applyFill="1" applyBorder="1" applyAlignment="1" applyProtection="1">
      <alignment vertical="center"/>
    </xf>
    <xf numFmtId="0" fontId="36" fillId="0" borderId="10" xfId="42" applyNumberFormat="1" applyFont="1" applyFill="1" applyBorder="1" applyAlignment="1" applyProtection="1">
      <alignment vertical="center"/>
    </xf>
    <xf numFmtId="0" fontId="36" fillId="0" borderId="11" xfId="42" applyNumberFormat="1" applyFont="1" applyFill="1" applyBorder="1" applyAlignment="1" applyProtection="1">
      <alignment vertical="center"/>
    </xf>
    <xf numFmtId="0" fontId="36" fillId="0" borderId="28" xfId="42" applyNumberFormat="1" applyFont="1" applyFill="1" applyBorder="1" applyAlignment="1" applyProtection="1">
      <alignment vertical="center"/>
    </xf>
    <xf numFmtId="0" fontId="36" fillId="0" borderId="12" xfId="42" applyNumberFormat="1" applyFont="1" applyFill="1" applyBorder="1" applyAlignment="1" applyProtection="1">
      <alignment vertical="center"/>
    </xf>
    <xf numFmtId="0" fontId="36" fillId="0" borderId="61" xfId="42" applyNumberFormat="1" applyFont="1" applyFill="1" applyBorder="1" applyAlignment="1" applyProtection="1">
      <alignment vertical="center"/>
    </xf>
    <xf numFmtId="4" fontId="40" fillId="0" borderId="1" xfId="2" applyNumberFormat="1" applyFont="1" applyFill="1" applyBorder="1" applyAlignment="1">
      <alignment wrapText="1"/>
    </xf>
    <xf numFmtId="4" fontId="36" fillId="0" borderId="12" xfId="42" applyNumberFormat="1" applyFont="1" applyFill="1" applyBorder="1" applyAlignment="1" applyProtection="1"/>
    <xf numFmtId="0" fontId="6" fillId="0" borderId="1" xfId="42" applyNumberFormat="1" applyFont="1" applyFill="1" applyBorder="1" applyAlignment="1" applyProtection="1">
      <alignment horizontal="center" vertical="center" wrapText="1"/>
    </xf>
    <xf numFmtId="0" fontId="36" fillId="27" borderId="3" xfId="42" applyNumberFormat="1" applyFont="1" applyFill="1" applyBorder="1" applyAlignment="1" applyProtection="1">
      <alignment vertical="center"/>
    </xf>
    <xf numFmtId="4" fontId="36" fillId="27" borderId="3" xfId="42" applyNumberFormat="1" applyFont="1" applyFill="1" applyBorder="1" applyAlignment="1" applyProtection="1">
      <alignment vertical="center"/>
    </xf>
    <xf numFmtId="43" fontId="2" fillId="0" borderId="9" xfId="1" applyNumberFormat="1" applyFont="1" applyFill="1" applyBorder="1" applyAlignment="1">
      <alignment horizontal="left" indent="1"/>
    </xf>
    <xf numFmtId="43" fontId="50" fillId="0" borderId="9" xfId="1" applyNumberFormat="1" applyFont="1" applyFill="1" applyBorder="1" applyAlignment="1">
      <alignment horizontal="left" indent="1"/>
    </xf>
    <xf numFmtId="0" fontId="16" fillId="0" borderId="1" xfId="1" applyFont="1" applyBorder="1" applyAlignment="1">
      <alignment horizontal="center" vertical="center" wrapText="1"/>
    </xf>
    <xf numFmtId="0" fontId="10" fillId="5" borderId="37" xfId="1" applyFont="1" applyFill="1" applyBorder="1" applyAlignment="1"/>
    <xf numFmtId="0" fontId="44" fillId="0" borderId="4" xfId="1" applyFont="1" applyBorder="1" applyAlignment="1">
      <alignment horizontal="center" wrapText="1"/>
    </xf>
    <xf numFmtId="0" fontId="44" fillId="0" borderId="23" xfId="1" applyFont="1" applyBorder="1" applyAlignment="1">
      <alignment horizontal="center" wrapText="1"/>
    </xf>
    <xf numFmtId="0" fontId="44" fillId="0" borderId="2" xfId="1" applyFont="1" applyBorder="1" applyAlignment="1">
      <alignment horizontal="center" wrapText="1"/>
    </xf>
    <xf numFmtId="0" fontId="6" fillId="0" borderId="4" xfId="42" applyNumberFormat="1" applyFont="1" applyFill="1" applyBorder="1" applyAlignment="1" applyProtection="1">
      <alignment horizontal="center" vertical="center" wrapText="1"/>
    </xf>
    <xf numFmtId="0" fontId="6" fillId="0" borderId="23" xfId="42" applyNumberFormat="1" applyFont="1" applyFill="1" applyBorder="1" applyAlignment="1" applyProtection="1">
      <alignment horizontal="center" vertical="center" wrapText="1"/>
    </xf>
    <xf numFmtId="0" fontId="6" fillId="0" borderId="2" xfId="42" applyNumberFormat="1" applyFont="1" applyFill="1" applyBorder="1" applyAlignment="1" applyProtection="1">
      <alignment horizontal="center" vertical="center" wrapText="1"/>
    </xf>
    <xf numFmtId="0" fontId="15" fillId="0" borderId="4" xfId="42" applyNumberFormat="1" applyFont="1" applyFill="1" applyBorder="1" applyAlignment="1" applyProtection="1">
      <alignment horizontal="center" vertical="center" wrapText="1"/>
    </xf>
    <xf numFmtId="0" fontId="15" fillId="0" borderId="23" xfId="42" applyNumberFormat="1" applyFont="1" applyFill="1" applyBorder="1" applyAlignment="1" applyProtection="1">
      <alignment horizontal="center" vertical="center" wrapText="1"/>
    </xf>
    <xf numFmtId="0" fontId="15" fillId="0" borderId="2" xfId="42" applyNumberFormat="1" applyFont="1" applyFill="1" applyBorder="1" applyAlignment="1" applyProtection="1">
      <alignment horizontal="center" vertical="center" wrapText="1"/>
    </xf>
    <xf numFmtId="0" fontId="38" fillId="0" borderId="4" xfId="42" applyFont="1" applyFill="1" applyBorder="1" applyAlignment="1">
      <alignment horizontal="center" vertical="center"/>
    </xf>
    <xf numFmtId="0" fontId="38" fillId="0" borderId="23" xfId="42" applyFont="1" applyFill="1" applyBorder="1" applyAlignment="1">
      <alignment horizontal="center" vertical="center"/>
    </xf>
    <xf numFmtId="0" fontId="38" fillId="0" borderId="2" xfId="42" applyFont="1" applyFill="1" applyBorder="1" applyAlignment="1">
      <alignment horizontal="center" vertical="center"/>
    </xf>
    <xf numFmtId="4" fontId="38" fillId="0" borderId="23" xfId="2" applyNumberFormat="1" applyFont="1" applyBorder="1" applyAlignment="1">
      <alignment horizontal="center"/>
    </xf>
    <xf numFmtId="4" fontId="38" fillId="0" borderId="2" xfId="2" applyNumberFormat="1" applyFont="1" applyBorder="1" applyAlignment="1">
      <alignment horizontal="center"/>
    </xf>
  </cellXfs>
  <cellStyles count="5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 2" xfId="39"/>
    <cellStyle name="Normalno 2" xfId="1"/>
    <cellStyle name="Note" xfId="40"/>
    <cellStyle name="Obično" xfId="0" builtinId="0"/>
    <cellStyle name="Obično 2" xfId="41"/>
    <cellStyle name="Obično 2 2" xfId="53"/>
    <cellStyle name="Obično 3" xfId="42"/>
    <cellStyle name="Obično 3 2" xfId="43"/>
    <cellStyle name="Obično 3 3" xfId="44"/>
    <cellStyle name="Output" xfId="45"/>
    <cellStyle name="Title" xfId="46"/>
    <cellStyle name="Total" xfId="47"/>
    <cellStyle name="Warning Text" xfId="48"/>
    <cellStyle name="Zarez" xfId="51" builtinId="3"/>
    <cellStyle name="Zarez [0] 2" xfId="54"/>
    <cellStyle name="Zarez 2" xfId="2"/>
    <cellStyle name="Zarez 2 2" xfId="49"/>
    <cellStyle name="Zarez 2 3" xfId="50"/>
    <cellStyle name="Zarez 3" xfId="52"/>
  </cellStyles>
  <dxfs count="0"/>
  <tableStyles count="0" defaultTableStyle="TableStyleMedium9" defaultPivotStyle="PivotStyleLight16"/>
  <colors>
    <mruColors>
      <color rgb="FFCCECFF"/>
      <color rgb="FFF0FDCF"/>
      <color rgb="FFFFCCFF"/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0</xdr:row>
      <xdr:rowOff>0</xdr:rowOff>
    </xdr:from>
    <xdr:ext cx="184731" cy="264560"/>
    <xdr:sp macro="" textlink="">
      <xdr:nvSpPr>
        <xdr:cNvPr id="2" name="TekstniOkvir 1"/>
        <xdr:cNvSpPr txBox="1"/>
      </xdr:nvSpPr>
      <xdr:spPr>
        <a:xfrm>
          <a:off x="135731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17</xdr:col>
      <xdr:colOff>0</xdr:colOff>
      <xdr:row>0</xdr:row>
      <xdr:rowOff>0</xdr:rowOff>
    </xdr:from>
    <xdr:ext cx="184731" cy="264560"/>
    <xdr:sp macro="" textlink="">
      <xdr:nvSpPr>
        <xdr:cNvPr id="3" name="TekstniOkvir 2"/>
        <xdr:cNvSpPr txBox="1"/>
      </xdr:nvSpPr>
      <xdr:spPr>
        <a:xfrm>
          <a:off x="135731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17</xdr:col>
      <xdr:colOff>0</xdr:colOff>
      <xdr:row>1</xdr:row>
      <xdr:rowOff>0</xdr:rowOff>
    </xdr:from>
    <xdr:ext cx="184731" cy="264560"/>
    <xdr:sp macro="" textlink="">
      <xdr:nvSpPr>
        <xdr:cNvPr id="4" name="TekstniOkvir 3"/>
        <xdr:cNvSpPr txBox="1"/>
      </xdr:nvSpPr>
      <xdr:spPr>
        <a:xfrm>
          <a:off x="13573125" y="209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17</xdr:col>
      <xdr:colOff>0</xdr:colOff>
      <xdr:row>1</xdr:row>
      <xdr:rowOff>161925</xdr:rowOff>
    </xdr:from>
    <xdr:ext cx="184731" cy="264560"/>
    <xdr:sp macro="" textlink="">
      <xdr:nvSpPr>
        <xdr:cNvPr id="5" name="TekstniOkvir 4"/>
        <xdr:cNvSpPr txBox="1"/>
      </xdr:nvSpPr>
      <xdr:spPr>
        <a:xfrm>
          <a:off x="13573125" y="371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89"/>
  <sheetViews>
    <sheetView topLeftCell="B22" workbookViewId="0">
      <selection activeCell="B48" sqref="B48"/>
    </sheetView>
  </sheetViews>
  <sheetFormatPr defaultColWidth="9.140625" defaultRowHeight="12"/>
  <cols>
    <col min="1" max="1" width="9.140625" style="1" hidden="1" customWidth="1"/>
    <col min="2" max="2" width="8.85546875" style="1" bestFit="1" customWidth="1"/>
    <col min="3" max="3" width="41.85546875" style="1" customWidth="1"/>
    <col min="4" max="4" width="17.140625" style="1" bestFit="1" customWidth="1"/>
    <col min="5" max="5" width="16" style="1" bestFit="1" customWidth="1"/>
    <col min="6" max="6" width="8.42578125" style="1" bestFit="1" customWidth="1"/>
    <col min="7" max="7" width="12.42578125" style="1" bestFit="1" customWidth="1"/>
    <col min="8" max="8" width="29.7109375" style="1" customWidth="1"/>
    <col min="9" max="16384" width="9.140625" style="1"/>
  </cols>
  <sheetData>
    <row r="1" spans="1:7" ht="13.5" thickBot="1">
      <c r="B1" s="224" t="s">
        <v>147</v>
      </c>
      <c r="C1" s="225"/>
      <c r="D1" s="225"/>
      <c r="E1" s="225"/>
      <c r="F1" s="226"/>
    </row>
    <row r="2" spans="1:7" ht="44.25" customHeight="1" thickBot="1">
      <c r="B2" s="221" t="s">
        <v>183</v>
      </c>
      <c r="C2" s="222"/>
      <c r="D2" s="222"/>
      <c r="E2" s="222"/>
      <c r="F2" s="223"/>
    </row>
    <row r="3" spans="1:7" ht="63" customHeight="1" thickBot="1">
      <c r="A3" s="1" t="s">
        <v>125</v>
      </c>
      <c r="B3" s="65" t="s">
        <v>124</v>
      </c>
      <c r="C3" s="66" t="s">
        <v>123</v>
      </c>
      <c r="D3" s="68" t="s">
        <v>177</v>
      </c>
      <c r="E3" s="67" t="s">
        <v>178</v>
      </c>
      <c r="F3" s="174" t="s">
        <v>208</v>
      </c>
      <c r="G3" s="219" t="s">
        <v>182</v>
      </c>
    </row>
    <row r="4" spans="1:7" ht="15.75">
      <c r="A4" s="1" t="e">
        <f>LEN(#REF!)</f>
        <v>#REF!</v>
      </c>
      <c r="B4" s="17" t="s">
        <v>122</v>
      </c>
      <c r="C4" s="77" t="s">
        <v>121</v>
      </c>
      <c r="D4" s="109">
        <f t="shared" ref="D4" si="0">D5+D15+D48+D56</f>
        <v>11321893</v>
      </c>
      <c r="E4" s="72">
        <f>E5+E15+E48+E56</f>
        <v>11879341</v>
      </c>
      <c r="F4" s="175">
        <f t="shared" ref="F4:F35" si="1">E4/D4*100</f>
        <v>104.92362893731639</v>
      </c>
      <c r="G4" s="176">
        <f t="shared" ref="G4:G35" si="2">E4-D4</f>
        <v>557448</v>
      </c>
    </row>
    <row r="5" spans="1:7" ht="15.75">
      <c r="A5" s="1" t="e">
        <f>LEN(#REF!)</f>
        <v>#REF!</v>
      </c>
      <c r="B5" s="220" t="s">
        <v>120</v>
      </c>
      <c r="C5" s="78" t="s">
        <v>119</v>
      </c>
      <c r="D5" s="110">
        <f t="shared" ref="D5" si="3">D6+D10+D12</f>
        <v>6595840</v>
      </c>
      <c r="E5" s="73">
        <f>E6+E10+E12</f>
        <v>6990840</v>
      </c>
      <c r="F5" s="175">
        <f t="shared" si="1"/>
        <v>105.98862313215602</v>
      </c>
      <c r="G5" s="176">
        <f t="shared" si="2"/>
        <v>395000</v>
      </c>
    </row>
    <row r="6" spans="1:7" ht="12.75">
      <c r="A6" s="1" t="e">
        <f>LEN(#REF!)</f>
        <v>#REF!</v>
      </c>
      <c r="B6" s="18" t="s">
        <v>118</v>
      </c>
      <c r="C6" s="79" t="s">
        <v>117</v>
      </c>
      <c r="D6" s="111">
        <f t="shared" ref="D6" si="4">SUM(D7:D9)</f>
        <v>5385540</v>
      </c>
      <c r="E6" s="74">
        <f>SUM(E7:E9)</f>
        <v>5700540</v>
      </c>
      <c r="F6" s="175">
        <f t="shared" si="1"/>
        <v>105.84899564389086</v>
      </c>
      <c r="G6" s="176">
        <f t="shared" si="2"/>
        <v>315000</v>
      </c>
    </row>
    <row r="7" spans="1:7">
      <c r="A7" s="1" t="e">
        <f>LEN(#REF!)</f>
        <v>#REF!</v>
      </c>
      <c r="B7" s="19" t="s">
        <v>116</v>
      </c>
      <c r="C7" s="75" t="s">
        <v>115</v>
      </c>
      <c r="D7" s="106">
        <v>4600000</v>
      </c>
      <c r="E7" s="87">
        <v>4880000</v>
      </c>
      <c r="F7" s="175">
        <f t="shared" si="1"/>
        <v>106.08695652173914</v>
      </c>
      <c r="G7" s="176">
        <f t="shared" si="2"/>
        <v>280000</v>
      </c>
    </row>
    <row r="8" spans="1:7">
      <c r="A8" s="1" t="e">
        <f>LEN(#REF!)</f>
        <v>#REF!</v>
      </c>
      <c r="B8" s="19" t="s">
        <v>114</v>
      </c>
      <c r="C8" s="75" t="s">
        <v>113</v>
      </c>
      <c r="D8" s="106">
        <v>245540</v>
      </c>
      <c r="E8" s="87">
        <v>245540</v>
      </c>
      <c r="F8" s="175">
        <f t="shared" si="1"/>
        <v>100</v>
      </c>
      <c r="G8" s="176">
        <f t="shared" si="2"/>
        <v>0</v>
      </c>
    </row>
    <row r="9" spans="1:7">
      <c r="A9" s="1" t="e">
        <f>LEN(#REF!)</f>
        <v>#REF!</v>
      </c>
      <c r="B9" s="19" t="s">
        <v>112</v>
      </c>
      <c r="C9" s="75" t="s">
        <v>111</v>
      </c>
      <c r="D9" s="106">
        <v>540000</v>
      </c>
      <c r="E9" s="87">
        <v>575000</v>
      </c>
      <c r="F9" s="175">
        <f t="shared" si="1"/>
        <v>106.4814814814815</v>
      </c>
      <c r="G9" s="176">
        <f t="shared" si="2"/>
        <v>35000</v>
      </c>
    </row>
    <row r="10" spans="1:7" ht="12.75">
      <c r="A10" s="1" t="e">
        <f>LEN(#REF!)</f>
        <v>#REF!</v>
      </c>
      <c r="B10" s="20">
        <v>312</v>
      </c>
      <c r="C10" s="79" t="s">
        <v>109</v>
      </c>
      <c r="D10" s="111">
        <f t="shared" ref="D10" si="5">SUM(D11)</f>
        <v>350000</v>
      </c>
      <c r="E10" s="132">
        <f>SUM(E11)</f>
        <v>390000</v>
      </c>
      <c r="F10" s="175">
        <f t="shared" si="1"/>
        <v>111.42857142857143</v>
      </c>
      <c r="G10" s="176">
        <f t="shared" si="2"/>
        <v>40000</v>
      </c>
    </row>
    <row r="11" spans="1:7">
      <c r="A11" s="1" t="e">
        <f>LEN(#REF!)</f>
        <v>#REF!</v>
      </c>
      <c r="B11" s="19" t="s">
        <v>110</v>
      </c>
      <c r="C11" s="75" t="s">
        <v>109</v>
      </c>
      <c r="D11" s="106">
        <v>350000</v>
      </c>
      <c r="E11" s="87">
        <v>390000</v>
      </c>
      <c r="F11" s="175">
        <f t="shared" si="1"/>
        <v>111.42857142857143</v>
      </c>
      <c r="G11" s="176">
        <f t="shared" si="2"/>
        <v>40000</v>
      </c>
    </row>
    <row r="12" spans="1:7" ht="12.75">
      <c r="A12" s="1" t="e">
        <f>LEN(#REF!)</f>
        <v>#REF!</v>
      </c>
      <c r="B12" s="59">
        <v>313</v>
      </c>
      <c r="C12" s="80" t="s">
        <v>108</v>
      </c>
      <c r="D12" s="111">
        <f t="shared" ref="D12" si="6">SUM(D13:D14)</f>
        <v>860300</v>
      </c>
      <c r="E12" s="132">
        <f>SUM(E13:E14)</f>
        <v>900300</v>
      </c>
      <c r="F12" s="175">
        <f t="shared" si="1"/>
        <v>104.64954085784028</v>
      </c>
      <c r="G12" s="176">
        <f t="shared" si="2"/>
        <v>40000</v>
      </c>
    </row>
    <row r="13" spans="1:7">
      <c r="B13" s="57" t="s">
        <v>107</v>
      </c>
      <c r="C13" s="81" t="s">
        <v>106</v>
      </c>
      <c r="D13" s="106">
        <v>860000</v>
      </c>
      <c r="E13" s="87">
        <v>900000</v>
      </c>
      <c r="F13" s="175">
        <f t="shared" si="1"/>
        <v>104.65116279069768</v>
      </c>
      <c r="G13" s="176">
        <f t="shared" si="2"/>
        <v>40000</v>
      </c>
    </row>
    <row r="14" spans="1:7">
      <c r="B14" s="19">
        <v>3133</v>
      </c>
      <c r="C14" s="75" t="s">
        <v>105</v>
      </c>
      <c r="D14" s="106">
        <v>300</v>
      </c>
      <c r="E14" s="87">
        <v>300</v>
      </c>
      <c r="F14" s="175">
        <f t="shared" si="1"/>
        <v>100</v>
      </c>
      <c r="G14" s="176">
        <f t="shared" si="2"/>
        <v>0</v>
      </c>
    </row>
    <row r="15" spans="1:7" ht="15.75">
      <c r="A15" s="1" t="e">
        <f>LEN(#REF!)</f>
        <v>#REF!</v>
      </c>
      <c r="B15" s="220" t="s">
        <v>104</v>
      </c>
      <c r="C15" s="78" t="s">
        <v>103</v>
      </c>
      <c r="D15" s="110">
        <f t="shared" ref="D15" si="7">D16+D21+D28+D38+D40</f>
        <v>4694522</v>
      </c>
      <c r="E15" s="133">
        <f>E16+E21+E28+E38+E40</f>
        <v>4849530</v>
      </c>
      <c r="F15" s="175">
        <f t="shared" si="1"/>
        <v>103.30189101254612</v>
      </c>
      <c r="G15" s="176">
        <f t="shared" si="2"/>
        <v>155008</v>
      </c>
    </row>
    <row r="16" spans="1:7" ht="12.75">
      <c r="A16" s="1" t="e">
        <f>LEN(#REF!)</f>
        <v>#REF!</v>
      </c>
      <c r="B16" s="18" t="s">
        <v>102</v>
      </c>
      <c r="C16" s="79" t="s">
        <v>101</v>
      </c>
      <c r="D16" s="111">
        <f t="shared" ref="D16" si="8">SUM(D17:D20)</f>
        <v>224440</v>
      </c>
      <c r="E16" s="132">
        <f>SUM(E17:E20)</f>
        <v>252100</v>
      </c>
      <c r="F16" s="175">
        <f t="shared" si="1"/>
        <v>112.32400641596863</v>
      </c>
      <c r="G16" s="176">
        <f t="shared" si="2"/>
        <v>27660</v>
      </c>
    </row>
    <row r="17" spans="1:8">
      <c r="A17" s="1" t="e">
        <f>LEN(#REF!)</f>
        <v>#REF!</v>
      </c>
      <c r="B17" s="19" t="s">
        <v>100</v>
      </c>
      <c r="C17" s="75" t="s">
        <v>99</v>
      </c>
      <c r="D17" s="106">
        <v>17290</v>
      </c>
      <c r="E17" s="87">
        <v>20000</v>
      </c>
      <c r="F17" s="175">
        <f t="shared" si="1"/>
        <v>115.6737998843262</v>
      </c>
      <c r="G17" s="176">
        <f t="shared" si="2"/>
        <v>2710</v>
      </c>
    </row>
    <row r="18" spans="1:8">
      <c r="A18" s="1" t="e">
        <f>LEN(#REF!)</f>
        <v>#REF!</v>
      </c>
      <c r="B18" s="19" t="s">
        <v>98</v>
      </c>
      <c r="C18" s="75" t="s">
        <v>97</v>
      </c>
      <c r="D18" s="106">
        <v>180000</v>
      </c>
      <c r="E18" s="87">
        <v>190000</v>
      </c>
      <c r="F18" s="175">
        <f t="shared" si="1"/>
        <v>105.55555555555556</v>
      </c>
      <c r="G18" s="176">
        <f t="shared" si="2"/>
        <v>10000</v>
      </c>
    </row>
    <row r="19" spans="1:8">
      <c r="A19" s="1" t="e">
        <f>LEN(#REF!)</f>
        <v>#REF!</v>
      </c>
      <c r="B19" s="19" t="s">
        <v>96</v>
      </c>
      <c r="C19" s="75" t="s">
        <v>95</v>
      </c>
      <c r="D19" s="107">
        <v>26550</v>
      </c>
      <c r="E19" s="87">
        <v>42000</v>
      </c>
      <c r="F19" s="175">
        <f t="shared" si="1"/>
        <v>158.19209039548022</v>
      </c>
      <c r="G19" s="176">
        <f t="shared" si="2"/>
        <v>15450</v>
      </c>
      <c r="H19" s="131"/>
    </row>
    <row r="20" spans="1:8">
      <c r="A20" s="1" t="e">
        <f>LEN(#REF!)</f>
        <v>#REF!</v>
      </c>
      <c r="B20" s="19" t="s">
        <v>94</v>
      </c>
      <c r="C20" s="75" t="s">
        <v>93</v>
      </c>
      <c r="D20" s="106">
        <v>600</v>
      </c>
      <c r="E20" s="87">
        <v>100</v>
      </c>
      <c r="F20" s="175">
        <f t="shared" si="1"/>
        <v>16.666666666666664</v>
      </c>
      <c r="G20" s="190">
        <f t="shared" si="2"/>
        <v>-500</v>
      </c>
    </row>
    <row r="21" spans="1:8" ht="12.75">
      <c r="A21" s="1" t="e">
        <f>LEN(#REF!)</f>
        <v>#REF!</v>
      </c>
      <c r="B21" s="18" t="s">
        <v>92</v>
      </c>
      <c r="C21" s="79" t="s">
        <v>91</v>
      </c>
      <c r="D21" s="111">
        <f t="shared" ref="D21" si="9">SUM(D22:D27)</f>
        <v>2745722</v>
      </c>
      <c r="E21" s="132">
        <f>SUM(E22:E27)</f>
        <v>2907850</v>
      </c>
      <c r="F21" s="175">
        <f t="shared" si="1"/>
        <v>105.90474927906031</v>
      </c>
      <c r="G21" s="176">
        <f t="shared" si="2"/>
        <v>162128</v>
      </c>
    </row>
    <row r="22" spans="1:8">
      <c r="A22" s="1" t="e">
        <f>LEN(#REF!)</f>
        <v>#REF!</v>
      </c>
      <c r="B22" s="19" t="s">
        <v>90</v>
      </c>
      <c r="C22" s="75" t="s">
        <v>89</v>
      </c>
      <c r="D22" s="106">
        <v>131400</v>
      </c>
      <c r="E22" s="87">
        <v>131400</v>
      </c>
      <c r="F22" s="175">
        <f t="shared" si="1"/>
        <v>100</v>
      </c>
      <c r="G22" s="176">
        <f t="shared" si="2"/>
        <v>0</v>
      </c>
    </row>
    <row r="23" spans="1:8">
      <c r="A23" s="1" t="e">
        <f>LEN(#REF!)</f>
        <v>#REF!</v>
      </c>
      <c r="B23" s="19" t="s">
        <v>88</v>
      </c>
      <c r="C23" s="75" t="s">
        <v>87</v>
      </c>
      <c r="D23" s="106">
        <v>1800872</v>
      </c>
      <c r="E23" s="152">
        <f>1980000-17000</f>
        <v>1963000</v>
      </c>
      <c r="F23" s="175">
        <f t="shared" si="1"/>
        <v>109.00274977899596</v>
      </c>
      <c r="G23" s="217">
        <f t="shared" si="2"/>
        <v>162128</v>
      </c>
    </row>
    <row r="24" spans="1:8">
      <c r="A24" s="1" t="e">
        <f>LEN(#REF!)</f>
        <v>#REF!</v>
      </c>
      <c r="B24" s="19" t="s">
        <v>86</v>
      </c>
      <c r="C24" s="75" t="s">
        <v>85</v>
      </c>
      <c r="D24" s="106">
        <v>700000</v>
      </c>
      <c r="E24" s="87">
        <v>700000</v>
      </c>
      <c r="F24" s="175">
        <f t="shared" si="1"/>
        <v>100</v>
      </c>
      <c r="G24" s="176">
        <f t="shared" si="2"/>
        <v>0</v>
      </c>
    </row>
    <row r="25" spans="1:8">
      <c r="A25" s="1" t="e">
        <f>LEN(#REF!)</f>
        <v>#REF!</v>
      </c>
      <c r="B25" s="19" t="s">
        <v>84</v>
      </c>
      <c r="C25" s="75" t="s">
        <v>83</v>
      </c>
      <c r="D25" s="106">
        <v>67000</v>
      </c>
      <c r="E25" s="87">
        <v>67000</v>
      </c>
      <c r="F25" s="175">
        <f t="shared" si="1"/>
        <v>100</v>
      </c>
      <c r="G25" s="176">
        <f t="shared" si="2"/>
        <v>0</v>
      </c>
      <c r="H25" s="105"/>
    </row>
    <row r="26" spans="1:8">
      <c r="A26" s="1" t="e">
        <f>LEN(#REF!)</f>
        <v>#REF!</v>
      </c>
      <c r="B26" s="19" t="s">
        <v>82</v>
      </c>
      <c r="C26" s="75" t="s">
        <v>81</v>
      </c>
      <c r="D26" s="106">
        <v>31850</v>
      </c>
      <c r="E26" s="87">
        <v>31850</v>
      </c>
      <c r="F26" s="175">
        <f t="shared" si="1"/>
        <v>100</v>
      </c>
      <c r="G26" s="176">
        <f t="shared" si="2"/>
        <v>0</v>
      </c>
    </row>
    <row r="27" spans="1:8">
      <c r="A27" s="1" t="e">
        <f>LEN(#REF!)</f>
        <v>#REF!</v>
      </c>
      <c r="B27" s="19" t="s">
        <v>80</v>
      </c>
      <c r="C27" s="75" t="s">
        <v>79</v>
      </c>
      <c r="D27" s="106">
        <v>14600</v>
      </c>
      <c r="E27" s="87">
        <v>14600</v>
      </c>
      <c r="F27" s="175">
        <f t="shared" si="1"/>
        <v>100</v>
      </c>
      <c r="G27" s="176">
        <f t="shared" si="2"/>
        <v>0</v>
      </c>
    </row>
    <row r="28" spans="1:8" ht="12.75">
      <c r="A28" s="1" t="e">
        <f>LEN(#REF!)</f>
        <v>#REF!</v>
      </c>
      <c r="B28" s="18" t="s">
        <v>78</v>
      </c>
      <c r="C28" s="79" t="s">
        <v>77</v>
      </c>
      <c r="D28" s="111">
        <f t="shared" ref="D28" si="10">SUM(D29:D37)</f>
        <v>1648510</v>
      </c>
      <c r="E28" s="132">
        <f>SUM(E29:E37)</f>
        <v>1615330</v>
      </c>
      <c r="F28" s="175">
        <f t="shared" si="1"/>
        <v>97.987273355939607</v>
      </c>
      <c r="G28" s="190">
        <f t="shared" si="2"/>
        <v>-33180</v>
      </c>
    </row>
    <row r="29" spans="1:8">
      <c r="A29" s="1" t="e">
        <f>LEN(#REF!)</f>
        <v>#REF!</v>
      </c>
      <c r="B29" s="19" t="s">
        <v>76</v>
      </c>
      <c r="C29" s="75" t="s">
        <v>75</v>
      </c>
      <c r="D29" s="106">
        <v>51760</v>
      </c>
      <c r="E29" s="87">
        <v>51760</v>
      </c>
      <c r="F29" s="175">
        <f t="shared" si="1"/>
        <v>100</v>
      </c>
      <c r="G29" s="176">
        <f t="shared" si="2"/>
        <v>0</v>
      </c>
      <c r="H29" s="58"/>
    </row>
    <row r="30" spans="1:8">
      <c r="A30" s="1" t="e">
        <f>LEN(#REF!)</f>
        <v>#REF!</v>
      </c>
      <c r="B30" s="19" t="s">
        <v>74</v>
      </c>
      <c r="C30" s="75" t="s">
        <v>73</v>
      </c>
      <c r="D30" s="107">
        <v>920500</v>
      </c>
      <c r="E30" s="152">
        <f>920500-134880-11400</f>
        <v>774220</v>
      </c>
      <c r="F30" s="175">
        <f t="shared" si="1"/>
        <v>84.108636610537744</v>
      </c>
      <c r="G30" s="218">
        <f t="shared" si="2"/>
        <v>-146280</v>
      </c>
      <c r="H30" s="126"/>
    </row>
    <row r="31" spans="1:8">
      <c r="A31" s="1" t="e">
        <f>LEN(#REF!)</f>
        <v>#REF!</v>
      </c>
      <c r="B31" s="19" t="s">
        <v>72</v>
      </c>
      <c r="C31" s="75" t="s">
        <v>71</v>
      </c>
      <c r="D31" s="106">
        <v>75000</v>
      </c>
      <c r="E31" s="87">
        <v>75000</v>
      </c>
      <c r="F31" s="175">
        <f t="shared" si="1"/>
        <v>100</v>
      </c>
      <c r="G31" s="176">
        <f t="shared" si="2"/>
        <v>0</v>
      </c>
      <c r="H31" s="58"/>
    </row>
    <row r="32" spans="1:8">
      <c r="A32" s="1" t="e">
        <f>LEN(#REF!)</f>
        <v>#REF!</v>
      </c>
      <c r="B32" s="19" t="s">
        <v>70</v>
      </c>
      <c r="C32" s="75" t="s">
        <v>69</v>
      </c>
      <c r="D32" s="106">
        <v>172550</v>
      </c>
      <c r="E32" s="87">
        <v>172550</v>
      </c>
      <c r="F32" s="175">
        <f t="shared" si="1"/>
        <v>100</v>
      </c>
      <c r="G32" s="176">
        <f t="shared" si="2"/>
        <v>0</v>
      </c>
      <c r="H32" s="58"/>
    </row>
    <row r="33" spans="1:8">
      <c r="A33" s="1" t="e">
        <f>LEN(#REF!)</f>
        <v>#REF!</v>
      </c>
      <c r="B33" s="19" t="s">
        <v>68</v>
      </c>
      <c r="C33" s="75" t="s">
        <v>67</v>
      </c>
      <c r="D33" s="107">
        <v>80000</v>
      </c>
      <c r="E33" s="87">
        <v>80000</v>
      </c>
      <c r="F33" s="175">
        <f t="shared" si="1"/>
        <v>100</v>
      </c>
      <c r="G33" s="176">
        <f t="shared" si="2"/>
        <v>0</v>
      </c>
      <c r="H33" s="151"/>
    </row>
    <row r="34" spans="1:8" ht="24" customHeight="1">
      <c r="A34" s="1" t="e">
        <f>LEN(#REF!)</f>
        <v>#REF!</v>
      </c>
      <c r="B34" s="19" t="s">
        <v>66</v>
      </c>
      <c r="C34" s="75" t="s">
        <v>65</v>
      </c>
      <c r="D34" s="107">
        <v>70000</v>
      </c>
      <c r="E34" s="87">
        <v>120000</v>
      </c>
      <c r="F34" s="175">
        <f t="shared" si="1"/>
        <v>171.42857142857142</v>
      </c>
      <c r="G34" s="176">
        <f t="shared" si="2"/>
        <v>50000</v>
      </c>
      <c r="H34" s="177"/>
    </row>
    <row r="35" spans="1:8">
      <c r="A35" s="1" t="e">
        <f>LEN(#REF!)</f>
        <v>#REF!</v>
      </c>
      <c r="B35" s="19" t="s">
        <v>64</v>
      </c>
      <c r="C35" s="75" t="s">
        <v>63</v>
      </c>
      <c r="D35" s="107">
        <v>99400</v>
      </c>
      <c r="E35" s="87">
        <v>136300</v>
      </c>
      <c r="F35" s="175">
        <f t="shared" si="1"/>
        <v>137.12273641851107</v>
      </c>
      <c r="G35" s="176">
        <f t="shared" si="2"/>
        <v>36900</v>
      </c>
      <c r="H35" s="151"/>
    </row>
    <row r="36" spans="1:8">
      <c r="A36" s="1" t="e">
        <f>LEN(#REF!)</f>
        <v>#REF!</v>
      </c>
      <c r="B36" s="19" t="s">
        <v>62</v>
      </c>
      <c r="C36" s="75" t="s">
        <v>61</v>
      </c>
      <c r="D36" s="107">
        <v>79700</v>
      </c>
      <c r="E36" s="87">
        <v>79700</v>
      </c>
      <c r="F36" s="175">
        <f t="shared" ref="F36:F67" si="11">E36/D36*100</f>
        <v>100</v>
      </c>
      <c r="G36" s="176">
        <f t="shared" ref="G36:G67" si="12">E36-D36</f>
        <v>0</v>
      </c>
      <c r="H36" s="58"/>
    </row>
    <row r="37" spans="1:8">
      <c r="A37" s="1" t="e">
        <f>LEN(#REF!)</f>
        <v>#REF!</v>
      </c>
      <c r="B37" s="19" t="s">
        <v>60</v>
      </c>
      <c r="C37" s="75" t="s">
        <v>59</v>
      </c>
      <c r="D37" s="107">
        <v>99600</v>
      </c>
      <c r="E37" s="87">
        <v>125800</v>
      </c>
      <c r="F37" s="175">
        <f t="shared" si="11"/>
        <v>126.30522088353413</v>
      </c>
      <c r="G37" s="176">
        <f t="shared" si="12"/>
        <v>26200</v>
      </c>
      <c r="H37" s="151"/>
    </row>
    <row r="38" spans="1:8" ht="12.75">
      <c r="A38" s="1" t="e">
        <f>LEN(#REF!)</f>
        <v>#REF!</v>
      </c>
      <c r="B38" s="18" t="s">
        <v>58</v>
      </c>
      <c r="C38" s="79" t="s">
        <v>57</v>
      </c>
      <c r="D38" s="112">
        <f t="shared" ref="D38" si="13">D39</f>
        <v>4000</v>
      </c>
      <c r="E38" s="134">
        <f>E39</f>
        <v>4000</v>
      </c>
      <c r="F38" s="175">
        <f t="shared" si="11"/>
        <v>100</v>
      </c>
      <c r="G38" s="176">
        <f t="shared" si="12"/>
        <v>0</v>
      </c>
    </row>
    <row r="39" spans="1:8">
      <c r="A39" s="1" t="e">
        <f>LEN(#REF!)</f>
        <v>#REF!</v>
      </c>
      <c r="B39" s="19" t="s">
        <v>56</v>
      </c>
      <c r="C39" s="75" t="s">
        <v>148</v>
      </c>
      <c r="D39" s="106">
        <v>4000</v>
      </c>
      <c r="E39" s="152">
        <v>4000</v>
      </c>
      <c r="F39" s="175">
        <f t="shared" si="11"/>
        <v>100</v>
      </c>
      <c r="G39" s="176">
        <f t="shared" si="12"/>
        <v>0</v>
      </c>
    </row>
    <row r="40" spans="1:8" ht="12.75">
      <c r="A40" s="1" t="e">
        <f>LEN(#REF!)</f>
        <v>#REF!</v>
      </c>
      <c r="B40" s="18" t="s">
        <v>55</v>
      </c>
      <c r="C40" s="79" t="s">
        <v>54</v>
      </c>
      <c r="D40" s="111">
        <f t="shared" ref="D40" si="14">SUM(D41:D47)</f>
        <v>71850</v>
      </c>
      <c r="E40" s="132">
        <f>SUM(E41:E47)</f>
        <v>70250</v>
      </c>
      <c r="F40" s="175">
        <f t="shared" si="11"/>
        <v>97.7731384829506</v>
      </c>
      <c r="G40" s="176">
        <f t="shared" si="12"/>
        <v>-1600</v>
      </c>
    </row>
    <row r="41" spans="1:8">
      <c r="A41" s="1" t="e">
        <f>LEN(#REF!)</f>
        <v>#REF!</v>
      </c>
      <c r="B41" s="19" t="s">
        <v>53</v>
      </c>
      <c r="C41" s="75" t="s">
        <v>52</v>
      </c>
      <c r="D41" s="106">
        <v>11950</v>
      </c>
      <c r="E41" s="87">
        <v>11950</v>
      </c>
      <c r="F41" s="175">
        <f t="shared" si="11"/>
        <v>100</v>
      </c>
      <c r="G41" s="176">
        <f t="shared" si="12"/>
        <v>0</v>
      </c>
    </row>
    <row r="42" spans="1:8">
      <c r="A42" s="1" t="e">
        <f>LEN(#REF!)</f>
        <v>#REF!</v>
      </c>
      <c r="B42" s="19" t="s">
        <v>51</v>
      </c>
      <c r="C42" s="75" t="s">
        <v>50</v>
      </c>
      <c r="D42" s="107">
        <v>35800</v>
      </c>
      <c r="E42" s="87">
        <v>31000</v>
      </c>
      <c r="F42" s="175">
        <f t="shared" si="11"/>
        <v>86.592178770949729</v>
      </c>
      <c r="G42" s="190">
        <f t="shared" si="12"/>
        <v>-4800</v>
      </c>
    </row>
    <row r="43" spans="1:8">
      <c r="A43" s="1" t="e">
        <f>LEN(#REF!)</f>
        <v>#REF!</v>
      </c>
      <c r="B43" s="19" t="s">
        <v>49</v>
      </c>
      <c r="C43" s="75" t="s">
        <v>48</v>
      </c>
      <c r="D43" s="106">
        <v>5200</v>
      </c>
      <c r="E43" s="87">
        <v>6200</v>
      </c>
      <c r="F43" s="175">
        <f t="shared" si="11"/>
        <v>119.23076923076923</v>
      </c>
      <c r="G43" s="176">
        <f t="shared" si="12"/>
        <v>1000</v>
      </c>
    </row>
    <row r="44" spans="1:8">
      <c r="A44" s="1" t="e">
        <f>LEN(#REF!)</f>
        <v>#REF!</v>
      </c>
      <c r="B44" s="19" t="s">
        <v>47</v>
      </c>
      <c r="C44" s="75" t="s">
        <v>46</v>
      </c>
      <c r="D44" s="106">
        <v>6400</v>
      </c>
      <c r="E44" s="87">
        <v>6400</v>
      </c>
      <c r="F44" s="175">
        <f t="shared" si="11"/>
        <v>100</v>
      </c>
      <c r="G44" s="176">
        <f t="shared" si="12"/>
        <v>0</v>
      </c>
    </row>
    <row r="45" spans="1:8">
      <c r="A45" s="1" t="e">
        <f>LEN(#REF!)</f>
        <v>#REF!</v>
      </c>
      <c r="B45" s="19" t="s">
        <v>45</v>
      </c>
      <c r="C45" s="75" t="s">
        <v>44</v>
      </c>
      <c r="D45" s="106">
        <v>9300</v>
      </c>
      <c r="E45" s="87">
        <v>12000</v>
      </c>
      <c r="F45" s="175">
        <f t="shared" si="11"/>
        <v>129.03225806451613</v>
      </c>
      <c r="G45" s="176">
        <f t="shared" si="12"/>
        <v>2700</v>
      </c>
    </row>
    <row r="46" spans="1:8">
      <c r="A46" s="1" t="e">
        <f>LEN(#REF!)</f>
        <v>#REF!</v>
      </c>
      <c r="B46" s="19" t="s">
        <v>43</v>
      </c>
      <c r="C46" s="75" t="s">
        <v>42</v>
      </c>
      <c r="D46" s="106">
        <v>600</v>
      </c>
      <c r="E46" s="87">
        <v>100</v>
      </c>
      <c r="F46" s="175">
        <f t="shared" si="11"/>
        <v>16.666666666666664</v>
      </c>
      <c r="G46" s="190">
        <f t="shared" si="12"/>
        <v>-500</v>
      </c>
    </row>
    <row r="47" spans="1:8">
      <c r="A47" s="1" t="e">
        <f>LEN(#REF!)</f>
        <v>#REF!</v>
      </c>
      <c r="B47" s="19" t="s">
        <v>41</v>
      </c>
      <c r="C47" s="75" t="s">
        <v>40</v>
      </c>
      <c r="D47" s="106">
        <v>2600</v>
      </c>
      <c r="E47" s="87">
        <v>2600</v>
      </c>
      <c r="F47" s="175">
        <f t="shared" si="11"/>
        <v>100</v>
      </c>
      <c r="G47" s="176">
        <f t="shared" si="12"/>
        <v>0</v>
      </c>
    </row>
    <row r="48" spans="1:8" ht="15.75">
      <c r="A48" s="1" t="e">
        <f>LEN(#REF!)</f>
        <v>#REF!</v>
      </c>
      <c r="B48" s="21" t="s">
        <v>39</v>
      </c>
      <c r="C48" s="82" t="s">
        <v>38</v>
      </c>
      <c r="D48" s="127">
        <f t="shared" ref="D48" si="15">D51+D49</f>
        <v>28871</v>
      </c>
      <c r="E48" s="133">
        <f t="shared" ref="E48" si="16">E51+E49</f>
        <v>28971</v>
      </c>
      <c r="F48" s="175">
        <f t="shared" si="11"/>
        <v>100.34636832808008</v>
      </c>
      <c r="G48" s="176">
        <f t="shared" si="12"/>
        <v>100</v>
      </c>
    </row>
    <row r="49" spans="1:7" ht="12.75">
      <c r="B49" s="22">
        <v>342</v>
      </c>
      <c r="C49" s="40" t="s">
        <v>37</v>
      </c>
      <c r="D49" s="113">
        <f t="shared" ref="D49" si="17">SUM(D50)</f>
        <v>3001</v>
      </c>
      <c r="E49" s="132">
        <f>SUM(E50)</f>
        <v>3001</v>
      </c>
      <c r="F49" s="175">
        <f t="shared" si="11"/>
        <v>100</v>
      </c>
      <c r="G49" s="176">
        <f t="shared" si="12"/>
        <v>0</v>
      </c>
    </row>
    <row r="50" spans="1:7">
      <c r="B50" s="23">
        <v>3423</v>
      </c>
      <c r="C50" s="75" t="s">
        <v>36</v>
      </c>
      <c r="D50" s="106">
        <v>3001</v>
      </c>
      <c r="E50" s="87">
        <v>3001</v>
      </c>
      <c r="F50" s="175">
        <f t="shared" si="11"/>
        <v>100</v>
      </c>
      <c r="G50" s="176">
        <f t="shared" si="12"/>
        <v>0</v>
      </c>
    </row>
    <row r="51" spans="1:7" ht="12.75">
      <c r="A51" s="1" t="e">
        <f>LEN(#REF!)</f>
        <v>#REF!</v>
      </c>
      <c r="B51" s="18" t="s">
        <v>35</v>
      </c>
      <c r="C51" s="79" t="s">
        <v>34</v>
      </c>
      <c r="D51" s="111">
        <f t="shared" ref="D51" si="18">SUM(D52:D55)</f>
        <v>25870</v>
      </c>
      <c r="E51" s="132">
        <f>SUM(E52:E55)</f>
        <v>25970</v>
      </c>
      <c r="F51" s="175">
        <f t="shared" si="11"/>
        <v>100.38654812524159</v>
      </c>
      <c r="G51" s="176">
        <f t="shared" si="12"/>
        <v>100</v>
      </c>
    </row>
    <row r="52" spans="1:7">
      <c r="A52" s="1" t="e">
        <f>LEN(#REF!)</f>
        <v>#REF!</v>
      </c>
      <c r="B52" s="19" t="s">
        <v>33</v>
      </c>
      <c r="C52" s="75" t="s">
        <v>149</v>
      </c>
      <c r="D52" s="106">
        <v>5340</v>
      </c>
      <c r="E52" s="87">
        <v>5340</v>
      </c>
      <c r="F52" s="175">
        <f t="shared" si="11"/>
        <v>100</v>
      </c>
      <c r="G52" s="176">
        <f t="shared" si="12"/>
        <v>0</v>
      </c>
    </row>
    <row r="53" spans="1:7">
      <c r="A53" s="1" t="e">
        <f>LEN(#REF!)</f>
        <v>#REF!</v>
      </c>
      <c r="B53" s="19" t="s">
        <v>32</v>
      </c>
      <c r="C53" s="75" t="s">
        <v>31</v>
      </c>
      <c r="D53" s="106">
        <v>130</v>
      </c>
      <c r="E53" s="87">
        <v>230</v>
      </c>
      <c r="F53" s="175">
        <f t="shared" si="11"/>
        <v>176.92307692307691</v>
      </c>
      <c r="G53" s="176">
        <f t="shared" si="12"/>
        <v>100</v>
      </c>
    </row>
    <row r="54" spans="1:7">
      <c r="A54" s="1" t="e">
        <f>LEN(#REF!)</f>
        <v>#REF!</v>
      </c>
      <c r="B54" s="24" t="s">
        <v>30</v>
      </c>
      <c r="C54" s="44" t="s">
        <v>29</v>
      </c>
      <c r="D54" s="106">
        <v>400</v>
      </c>
      <c r="E54" s="87">
        <v>400</v>
      </c>
      <c r="F54" s="175">
        <f t="shared" si="11"/>
        <v>100</v>
      </c>
      <c r="G54" s="176">
        <f t="shared" si="12"/>
        <v>0</v>
      </c>
    </row>
    <row r="55" spans="1:7">
      <c r="B55" s="25" t="s">
        <v>28</v>
      </c>
      <c r="C55" s="76" t="s">
        <v>150</v>
      </c>
      <c r="D55" s="107">
        <v>20000</v>
      </c>
      <c r="E55" s="87">
        <v>20000</v>
      </c>
      <c r="F55" s="175">
        <f t="shared" si="11"/>
        <v>100</v>
      </c>
      <c r="G55" s="176">
        <f t="shared" si="12"/>
        <v>0</v>
      </c>
    </row>
    <row r="56" spans="1:7" ht="15.75">
      <c r="B56" s="39">
        <v>38</v>
      </c>
      <c r="C56" s="82" t="s">
        <v>155</v>
      </c>
      <c r="D56" s="127">
        <f t="shared" ref="D56:D57" si="19">SUM(D57)</f>
        <v>2660</v>
      </c>
      <c r="E56" s="133">
        <f>SUM(E57)</f>
        <v>10000</v>
      </c>
      <c r="F56" s="175">
        <f t="shared" si="11"/>
        <v>375.93984962406017</v>
      </c>
      <c r="G56" s="176">
        <f t="shared" si="12"/>
        <v>7340</v>
      </c>
    </row>
    <row r="57" spans="1:7" ht="12.75">
      <c r="B57" s="22">
        <v>383</v>
      </c>
      <c r="C57" s="40" t="s">
        <v>156</v>
      </c>
      <c r="D57" s="111">
        <f t="shared" si="19"/>
        <v>2660</v>
      </c>
      <c r="E57" s="132">
        <f>SUM(E58)</f>
        <v>10000</v>
      </c>
      <c r="F57" s="175">
        <f t="shared" si="11"/>
        <v>375.93984962406017</v>
      </c>
      <c r="G57" s="176">
        <f t="shared" si="12"/>
        <v>7340</v>
      </c>
    </row>
    <row r="58" spans="1:7">
      <c r="B58" s="23">
        <v>3831</v>
      </c>
      <c r="C58" s="44" t="s">
        <v>157</v>
      </c>
      <c r="D58" s="106">
        <v>2660</v>
      </c>
      <c r="E58" s="87">
        <v>10000</v>
      </c>
      <c r="F58" s="175">
        <f t="shared" si="11"/>
        <v>375.93984962406017</v>
      </c>
      <c r="G58" s="176">
        <f t="shared" si="12"/>
        <v>7340</v>
      </c>
    </row>
    <row r="59" spans="1:7" ht="15.75">
      <c r="A59" s="1" t="e">
        <f>LEN(#REF!)</f>
        <v>#REF!</v>
      </c>
      <c r="B59" s="41" t="s">
        <v>27</v>
      </c>
      <c r="C59" s="83" t="s">
        <v>26</v>
      </c>
      <c r="D59" s="114">
        <f t="shared" ref="D59" si="20">D60+D64+D75</f>
        <v>2961026</v>
      </c>
      <c r="E59" s="135">
        <f>E60+E64+E74</f>
        <v>3236133</v>
      </c>
      <c r="F59" s="175">
        <f t="shared" si="11"/>
        <v>109.29093496646094</v>
      </c>
      <c r="G59" s="176">
        <f t="shared" si="12"/>
        <v>275107</v>
      </c>
    </row>
    <row r="60" spans="1:7" ht="15.75">
      <c r="A60" s="1" t="e">
        <f>LEN(#REF!)</f>
        <v>#REF!</v>
      </c>
      <c r="B60" s="42" t="s">
        <v>25</v>
      </c>
      <c r="C60" s="84" t="s">
        <v>24</v>
      </c>
      <c r="D60" s="115">
        <f t="shared" ref="D60" si="21">D61</f>
        <v>24236</v>
      </c>
      <c r="E60" s="136">
        <f>E61</f>
        <v>24236</v>
      </c>
      <c r="F60" s="175">
        <f t="shared" si="11"/>
        <v>100</v>
      </c>
      <c r="G60" s="176">
        <f t="shared" si="12"/>
        <v>0</v>
      </c>
    </row>
    <row r="61" spans="1:7" ht="12.75">
      <c r="A61" s="1" t="e">
        <f>LEN(#REF!)</f>
        <v>#REF!</v>
      </c>
      <c r="B61" s="43" t="s">
        <v>23</v>
      </c>
      <c r="C61" s="85" t="s">
        <v>22</v>
      </c>
      <c r="D61" s="116">
        <f t="shared" ref="D61" si="22">D62+D63</f>
        <v>24236</v>
      </c>
      <c r="E61" s="137">
        <f t="shared" ref="E61" si="23">E62+E63</f>
        <v>24236</v>
      </c>
      <c r="F61" s="175">
        <f t="shared" si="11"/>
        <v>100</v>
      </c>
      <c r="G61" s="176">
        <f t="shared" si="12"/>
        <v>0</v>
      </c>
    </row>
    <row r="62" spans="1:7">
      <c r="A62" s="1" t="e">
        <f>LEN(#REF!)</f>
        <v>#REF!</v>
      </c>
      <c r="B62" s="28" t="s">
        <v>21</v>
      </c>
      <c r="C62" s="45" t="s">
        <v>20</v>
      </c>
      <c r="D62" s="106">
        <v>24236</v>
      </c>
      <c r="E62" s="138">
        <v>24236</v>
      </c>
      <c r="F62" s="175">
        <f t="shared" si="11"/>
        <v>100</v>
      </c>
      <c r="G62" s="176">
        <f t="shared" si="12"/>
        <v>0</v>
      </c>
    </row>
    <row r="63" spans="1:7">
      <c r="B63" s="28">
        <v>4126</v>
      </c>
      <c r="C63" s="45" t="s">
        <v>169</v>
      </c>
      <c r="D63" s="106">
        <v>0</v>
      </c>
      <c r="E63" s="138"/>
      <c r="F63" s="175" t="e">
        <f t="shared" si="11"/>
        <v>#DIV/0!</v>
      </c>
      <c r="G63" s="176">
        <f t="shared" si="12"/>
        <v>0</v>
      </c>
    </row>
    <row r="64" spans="1:7" ht="15.75">
      <c r="A64" s="1" t="e">
        <f>LEN(#REF!)</f>
        <v>#REF!</v>
      </c>
      <c r="B64" s="26" t="s">
        <v>19</v>
      </c>
      <c r="C64" s="46" t="s">
        <v>18</v>
      </c>
      <c r="D64" s="115">
        <f t="shared" ref="D64" si="24">D65+D72</f>
        <v>2836790</v>
      </c>
      <c r="E64" s="136">
        <f>E65+E72</f>
        <v>3101897</v>
      </c>
      <c r="F64" s="175">
        <f t="shared" si="11"/>
        <v>109.34531636109827</v>
      </c>
      <c r="G64" s="176">
        <f t="shared" si="12"/>
        <v>265107</v>
      </c>
    </row>
    <row r="65" spans="1:8" ht="12.75">
      <c r="A65" s="1" t="e">
        <f>LEN(#REF!)</f>
        <v>#REF!</v>
      </c>
      <c r="B65" s="27" t="s">
        <v>17</v>
      </c>
      <c r="C65" s="43" t="s">
        <v>16</v>
      </c>
      <c r="D65" s="116">
        <f t="shared" ref="D65" si="25">SUM(D66:D71)</f>
        <v>2792190</v>
      </c>
      <c r="E65" s="137">
        <f>SUM(E66:E71)</f>
        <v>3057297</v>
      </c>
      <c r="F65" s="175">
        <f t="shared" si="11"/>
        <v>109.49459026785426</v>
      </c>
      <c r="G65" s="176">
        <f t="shared" si="12"/>
        <v>265107</v>
      </c>
    </row>
    <row r="66" spans="1:8">
      <c r="A66" s="1" t="e">
        <f>LEN(#REF!)</f>
        <v>#REF!</v>
      </c>
      <c r="B66" s="28" t="s">
        <v>15</v>
      </c>
      <c r="C66" s="47" t="s">
        <v>14</v>
      </c>
      <c r="D66" s="106">
        <v>38400</v>
      </c>
      <c r="E66" s="152">
        <f>50000+1400</f>
        <v>51400</v>
      </c>
      <c r="F66" s="175">
        <f t="shared" si="11"/>
        <v>133.85416666666669</v>
      </c>
      <c r="G66" s="217">
        <f t="shared" si="12"/>
        <v>13000</v>
      </c>
    </row>
    <row r="67" spans="1:8">
      <c r="A67" s="1" t="e">
        <f>LEN(#REF!)</f>
        <v>#REF!</v>
      </c>
      <c r="B67" s="28" t="s">
        <v>13</v>
      </c>
      <c r="C67" s="47" t="s">
        <v>12</v>
      </c>
      <c r="D67" s="106">
        <v>23630</v>
      </c>
      <c r="E67" s="87">
        <v>2000</v>
      </c>
      <c r="F67" s="175">
        <f t="shared" si="11"/>
        <v>8.4638171815488779</v>
      </c>
      <c r="G67" s="190">
        <f t="shared" si="12"/>
        <v>-21630</v>
      </c>
    </row>
    <row r="68" spans="1:8">
      <c r="A68" s="1" t="e">
        <f>LEN(#REF!)</f>
        <v>#REF!</v>
      </c>
      <c r="B68" s="28" t="s">
        <v>11</v>
      </c>
      <c r="C68" s="47" t="s">
        <v>10</v>
      </c>
      <c r="D68" s="107">
        <v>8000</v>
      </c>
      <c r="E68" s="87">
        <v>8000</v>
      </c>
      <c r="F68" s="175">
        <f t="shared" ref="F68:F81" si="26">E68/D68*100</f>
        <v>100</v>
      </c>
      <c r="G68" s="176">
        <f t="shared" ref="G68:G81" si="27">E68-D68</f>
        <v>0</v>
      </c>
    </row>
    <row r="69" spans="1:8">
      <c r="A69" s="1" t="e">
        <f>LEN(#REF!)</f>
        <v>#REF!</v>
      </c>
      <c r="B69" s="28" t="s">
        <v>9</v>
      </c>
      <c r="C69" s="47" t="s">
        <v>8</v>
      </c>
      <c r="D69" s="107">
        <v>2586500</v>
      </c>
      <c r="E69" s="152">
        <f>2763897+20000+57000+10000</f>
        <v>2850897</v>
      </c>
      <c r="F69" s="175">
        <f t="shared" si="26"/>
        <v>110.22219215155616</v>
      </c>
      <c r="G69" s="217">
        <f t="shared" si="27"/>
        <v>264397</v>
      </c>
      <c r="H69" s="131"/>
    </row>
    <row r="70" spans="1:8">
      <c r="B70" s="28">
        <v>4225</v>
      </c>
      <c r="C70" s="47" t="s">
        <v>170</v>
      </c>
      <c r="D70" s="107">
        <v>660</v>
      </c>
      <c r="E70" s="87">
        <v>0</v>
      </c>
      <c r="F70" s="175">
        <f t="shared" si="26"/>
        <v>0</v>
      </c>
      <c r="G70" s="190">
        <f t="shared" si="27"/>
        <v>-660</v>
      </c>
      <c r="H70" s="131"/>
    </row>
    <row r="71" spans="1:8">
      <c r="A71" s="1" t="e">
        <f>LEN(#REF!)</f>
        <v>#REF!</v>
      </c>
      <c r="B71" s="28" t="s">
        <v>7</v>
      </c>
      <c r="C71" s="47" t="s">
        <v>151</v>
      </c>
      <c r="D71" s="106">
        <v>135000</v>
      </c>
      <c r="E71" s="87">
        <f>135000+10000</f>
        <v>145000</v>
      </c>
      <c r="F71" s="175">
        <f t="shared" si="26"/>
        <v>107.40740740740742</v>
      </c>
      <c r="G71" s="176">
        <f t="shared" si="27"/>
        <v>10000</v>
      </c>
    </row>
    <row r="72" spans="1:8" ht="12.75">
      <c r="A72" s="1" t="e">
        <f>LEN(#REF!)</f>
        <v>#REF!</v>
      </c>
      <c r="B72" s="27" t="s">
        <v>6</v>
      </c>
      <c r="C72" s="43" t="s">
        <v>152</v>
      </c>
      <c r="D72" s="117">
        <f>SUM(D73:D73)</f>
        <v>44600</v>
      </c>
      <c r="E72" s="139">
        <f>SUM(E73:E73)</f>
        <v>44600</v>
      </c>
      <c r="F72" s="175">
        <f t="shared" si="26"/>
        <v>100</v>
      </c>
      <c r="G72" s="176">
        <f t="shared" si="27"/>
        <v>0</v>
      </c>
    </row>
    <row r="73" spans="1:8">
      <c r="A73" s="1" t="e">
        <f>LEN(#REF!)</f>
        <v>#REF!</v>
      </c>
      <c r="B73" s="28" t="s">
        <v>5</v>
      </c>
      <c r="C73" s="47" t="s">
        <v>4</v>
      </c>
      <c r="D73" s="106">
        <v>44600</v>
      </c>
      <c r="E73" s="87">
        <v>44600</v>
      </c>
      <c r="F73" s="175">
        <f t="shared" si="26"/>
        <v>100</v>
      </c>
      <c r="G73" s="176">
        <f t="shared" si="27"/>
        <v>0</v>
      </c>
      <c r="H73" s="131"/>
    </row>
    <row r="74" spans="1:8" ht="26.25">
      <c r="B74" s="53">
        <v>45</v>
      </c>
      <c r="C74" s="84" t="s">
        <v>158</v>
      </c>
      <c r="D74" s="115">
        <f t="shared" ref="D74:D75" si="28">D75</f>
        <v>100000</v>
      </c>
      <c r="E74" s="136">
        <f>E75</f>
        <v>110000</v>
      </c>
      <c r="F74" s="175">
        <f t="shared" si="26"/>
        <v>110.00000000000001</v>
      </c>
      <c r="G74" s="176">
        <f t="shared" si="27"/>
        <v>10000</v>
      </c>
    </row>
    <row r="75" spans="1:8" ht="12.75">
      <c r="B75" s="54">
        <v>451</v>
      </c>
      <c r="C75" s="85" t="s">
        <v>159</v>
      </c>
      <c r="D75" s="116">
        <f t="shared" si="28"/>
        <v>100000</v>
      </c>
      <c r="E75" s="137">
        <f>E76</f>
        <v>110000</v>
      </c>
      <c r="F75" s="175">
        <f t="shared" si="26"/>
        <v>110.00000000000001</v>
      </c>
      <c r="G75" s="176">
        <f t="shared" si="27"/>
        <v>10000</v>
      </c>
    </row>
    <row r="76" spans="1:8">
      <c r="B76" s="28">
        <v>4511</v>
      </c>
      <c r="C76" s="45" t="s">
        <v>159</v>
      </c>
      <c r="D76" s="107">
        <v>100000</v>
      </c>
      <c r="E76" s="87">
        <v>110000</v>
      </c>
      <c r="F76" s="175">
        <f t="shared" si="26"/>
        <v>110.00000000000001</v>
      </c>
      <c r="G76" s="176">
        <f t="shared" si="27"/>
        <v>10000</v>
      </c>
      <c r="H76" s="131"/>
    </row>
    <row r="77" spans="1:8" ht="15.75">
      <c r="B77" s="51">
        <v>5</v>
      </c>
      <c r="C77" s="48" t="s">
        <v>3</v>
      </c>
      <c r="D77" s="118">
        <f t="shared" ref="D77:D79" si="29">SUM(D78)</f>
        <v>139326</v>
      </c>
      <c r="E77" s="140">
        <f t="shared" ref="E77:E79" si="30">SUM(E78)</f>
        <v>139326</v>
      </c>
      <c r="F77" s="175">
        <f t="shared" si="26"/>
        <v>100</v>
      </c>
      <c r="G77" s="176">
        <f t="shared" si="27"/>
        <v>0</v>
      </c>
    </row>
    <row r="78" spans="1:8" ht="26.25" customHeight="1">
      <c r="B78" s="55">
        <v>54</v>
      </c>
      <c r="C78" s="49" t="s">
        <v>2</v>
      </c>
      <c r="D78" s="119">
        <f t="shared" si="29"/>
        <v>139326</v>
      </c>
      <c r="E78" s="141">
        <f t="shared" si="30"/>
        <v>139326</v>
      </c>
      <c r="F78" s="175">
        <f t="shared" si="26"/>
        <v>100</v>
      </c>
      <c r="G78" s="176">
        <f t="shared" si="27"/>
        <v>0</v>
      </c>
    </row>
    <row r="79" spans="1:8" ht="12.75">
      <c r="B79" s="52">
        <v>544</v>
      </c>
      <c r="C79" s="50" t="s">
        <v>1</v>
      </c>
      <c r="D79" s="120">
        <f t="shared" si="29"/>
        <v>139326</v>
      </c>
      <c r="E79" s="142">
        <f t="shared" si="30"/>
        <v>139326</v>
      </c>
      <c r="F79" s="175">
        <f t="shared" si="26"/>
        <v>100</v>
      </c>
      <c r="G79" s="176">
        <f t="shared" si="27"/>
        <v>0</v>
      </c>
    </row>
    <row r="80" spans="1:8" ht="12.75" thickBot="1">
      <c r="B80" s="29">
        <v>5443</v>
      </c>
      <c r="C80" s="86" t="s">
        <v>153</v>
      </c>
      <c r="D80" s="130">
        <v>139326</v>
      </c>
      <c r="E80" s="143">
        <v>139326</v>
      </c>
      <c r="F80" s="175">
        <f t="shared" si="26"/>
        <v>100</v>
      </c>
      <c r="G80" s="176">
        <f t="shared" si="27"/>
        <v>0</v>
      </c>
    </row>
    <row r="81" spans="2:8" ht="16.5" thickBot="1">
      <c r="C81" s="108" t="s">
        <v>0</v>
      </c>
      <c r="D81" s="129">
        <f>D59+D4+D77</f>
        <v>14422245</v>
      </c>
      <c r="E81" s="144">
        <f>E59+E4+E77</f>
        <v>15254800</v>
      </c>
      <c r="F81" s="175">
        <f t="shared" si="26"/>
        <v>105.77271430349435</v>
      </c>
      <c r="G81" s="176">
        <f t="shared" si="27"/>
        <v>832555</v>
      </c>
      <c r="H81" s="89"/>
    </row>
    <row r="82" spans="2:8" ht="12.75" thickBot="1">
      <c r="C82" s="4"/>
      <c r="E82" s="30"/>
    </row>
    <row r="83" spans="2:8">
      <c r="B83" s="31"/>
      <c r="C83" s="36" t="s">
        <v>163</v>
      </c>
      <c r="D83" s="36">
        <f>'REBALANS 2 PRIHODI 2023'!B25</f>
        <v>14422245.000000002</v>
      </c>
      <c r="E83" s="36">
        <f>'REBALANS 2 PRIHODI 2023'!Q25</f>
        <v>15254800</v>
      </c>
    </row>
    <row r="84" spans="2:8">
      <c r="B84" s="31"/>
      <c r="C84" s="37" t="s">
        <v>164</v>
      </c>
      <c r="D84" s="37">
        <f>D81</f>
        <v>14422245</v>
      </c>
      <c r="E84" s="87">
        <f t="shared" ref="E84" si="31">E81</f>
        <v>15254800</v>
      </c>
    </row>
    <row r="85" spans="2:8" ht="12.75" thickBot="1">
      <c r="B85" s="31"/>
      <c r="C85" s="38" t="s">
        <v>160</v>
      </c>
      <c r="D85" s="38">
        <f>D83-D84</f>
        <v>0</v>
      </c>
      <c r="E85" s="88">
        <f t="shared" ref="E85" si="32">E83-E84</f>
        <v>0</v>
      </c>
    </row>
    <row r="86" spans="2:8">
      <c r="C86" s="146" t="s">
        <v>191</v>
      </c>
      <c r="D86" s="58"/>
      <c r="E86" s="63"/>
    </row>
    <row r="87" spans="2:8">
      <c r="C87" s="131"/>
      <c r="D87" s="58"/>
      <c r="E87" s="64"/>
    </row>
    <row r="88" spans="2:8">
      <c r="D88" s="58"/>
    </row>
    <row r="89" spans="2:8">
      <c r="E89" s="63"/>
    </row>
  </sheetData>
  <mergeCells count="2">
    <mergeCell ref="B2:F2"/>
    <mergeCell ref="B1:F1"/>
  </mergeCells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T41"/>
  <sheetViews>
    <sheetView tabSelected="1" workbookViewId="0">
      <selection activeCell="A27" sqref="A27"/>
    </sheetView>
  </sheetViews>
  <sheetFormatPr defaultColWidth="11.42578125" defaultRowHeight="12.75"/>
  <cols>
    <col min="1" max="2" width="18" style="13" customWidth="1"/>
    <col min="3" max="3" width="12.140625" style="13" bestFit="1" customWidth="1"/>
    <col min="4" max="4" width="13" style="13" customWidth="1"/>
    <col min="5" max="5" width="11.85546875" style="13" bestFit="1" customWidth="1"/>
    <col min="6" max="7" width="13.28515625" style="13" customWidth="1"/>
    <col min="8" max="8" width="12.140625" style="13" bestFit="1" customWidth="1"/>
    <col min="9" max="9" width="13.85546875" style="13" bestFit="1" customWidth="1"/>
    <col min="10" max="10" width="10.140625" style="13" bestFit="1" customWidth="1"/>
    <col min="11" max="11" width="10.140625" style="14" bestFit="1" customWidth="1"/>
    <col min="12" max="12" width="11.140625" style="5" bestFit="1" customWidth="1"/>
    <col min="13" max="13" width="11.7109375" style="5" bestFit="1" customWidth="1"/>
    <col min="14" max="15" width="10.7109375" style="5" bestFit="1" customWidth="1"/>
    <col min="16" max="16" width="9.42578125" style="5" bestFit="1" customWidth="1"/>
    <col min="17" max="17" width="12.7109375" style="5" bestFit="1" customWidth="1"/>
    <col min="18" max="18" width="7.85546875" style="5" bestFit="1" customWidth="1"/>
    <col min="19" max="19" width="11.42578125" style="5"/>
    <col min="20" max="20" width="24.28515625" style="5" customWidth="1"/>
    <col min="21" max="16384" width="11.42578125" style="5"/>
  </cols>
  <sheetData>
    <row r="1" spans="1:20" ht="16.5" thickBot="1">
      <c r="A1" s="13" t="s">
        <v>147</v>
      </c>
      <c r="C1" s="4"/>
      <c r="D1" s="4"/>
      <c r="E1" s="4"/>
      <c r="F1" s="4"/>
      <c r="G1" s="4"/>
      <c r="H1" s="16"/>
      <c r="I1" s="16"/>
      <c r="J1" s="2"/>
      <c r="K1" s="2"/>
      <c r="L1" s="2"/>
      <c r="M1" s="2"/>
      <c r="N1" s="2"/>
      <c r="O1" s="2"/>
      <c r="P1" s="3"/>
      <c r="Q1" s="3"/>
      <c r="R1" s="35"/>
    </row>
    <row r="2" spans="1:20" ht="16.5" customHeight="1" thickBot="1">
      <c r="A2" s="227" t="s">
        <v>184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9"/>
      <c r="R2" s="56"/>
    </row>
    <row r="3" spans="1:20" ht="13.5" thickBot="1">
      <c r="A3" s="6"/>
      <c r="B3" s="6"/>
      <c r="C3" s="6"/>
      <c r="D3" s="6"/>
      <c r="E3" s="6"/>
      <c r="F3" s="6"/>
      <c r="G3" s="6"/>
      <c r="H3" s="6"/>
      <c r="I3" s="7"/>
      <c r="J3" s="7"/>
      <c r="K3" s="7"/>
      <c r="L3" s="7"/>
      <c r="M3" s="7"/>
      <c r="N3" s="7"/>
      <c r="O3" s="7"/>
      <c r="P3" s="7"/>
      <c r="Q3" s="149" t="s">
        <v>171</v>
      </c>
    </row>
    <row r="4" spans="1:20" ht="26.25" customHeight="1" thickBot="1">
      <c r="A4" s="32" t="s">
        <v>126</v>
      </c>
      <c r="B4" s="32"/>
      <c r="C4" s="230" t="s">
        <v>185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2"/>
    </row>
    <row r="5" spans="1:20" ht="127.5" customHeight="1" thickBot="1">
      <c r="A5" s="33" t="s">
        <v>127</v>
      </c>
      <c r="B5" s="90" t="s">
        <v>175</v>
      </c>
      <c r="C5" s="192" t="s">
        <v>140</v>
      </c>
      <c r="D5" s="191" t="s">
        <v>188</v>
      </c>
      <c r="E5" s="194" t="s">
        <v>167</v>
      </c>
      <c r="F5" s="195" t="s">
        <v>141</v>
      </c>
      <c r="G5" s="193" t="s">
        <v>189</v>
      </c>
      <c r="H5" s="8" t="s">
        <v>142</v>
      </c>
      <c r="I5" s="9" t="s">
        <v>143</v>
      </c>
      <c r="J5" s="9" t="s">
        <v>144</v>
      </c>
      <c r="K5" s="9" t="s">
        <v>145</v>
      </c>
      <c r="L5" s="9" t="s">
        <v>146</v>
      </c>
      <c r="M5" s="34" t="s">
        <v>173</v>
      </c>
      <c r="N5" s="34" t="s">
        <v>186</v>
      </c>
      <c r="O5" s="34" t="s">
        <v>187</v>
      </c>
      <c r="P5" s="34" t="s">
        <v>168</v>
      </c>
      <c r="Q5" s="90" t="s">
        <v>181</v>
      </c>
      <c r="R5" s="178" t="s">
        <v>162</v>
      </c>
      <c r="S5" s="214" t="s">
        <v>179</v>
      </c>
    </row>
    <row r="6" spans="1:20" ht="25.5">
      <c r="A6" s="60" t="s">
        <v>128</v>
      </c>
      <c r="B6" s="182">
        <v>16000</v>
      </c>
      <c r="C6" s="153"/>
      <c r="D6" s="153"/>
      <c r="E6" s="153"/>
      <c r="F6" s="154"/>
      <c r="G6" s="154"/>
      <c r="H6" s="155"/>
      <c r="I6" s="155"/>
      <c r="J6" s="156">
        <v>290000</v>
      </c>
      <c r="K6" s="155"/>
      <c r="L6" s="155"/>
      <c r="M6" s="157"/>
      <c r="N6" s="157"/>
      <c r="O6" s="157"/>
      <c r="P6" s="157"/>
      <c r="Q6" s="121">
        <f t="shared" ref="Q6:Q24" si="0">SUM(C6:P6)</f>
        <v>290000</v>
      </c>
      <c r="R6" s="179">
        <f>Q6/B6*100</f>
        <v>1812.5</v>
      </c>
      <c r="S6" s="213">
        <f>Q6-B6</f>
        <v>274000</v>
      </c>
      <c r="T6" s="91"/>
    </row>
    <row r="7" spans="1:20" ht="51">
      <c r="A7" s="61" t="s">
        <v>180</v>
      </c>
      <c r="B7" s="182">
        <v>0</v>
      </c>
      <c r="C7" s="153"/>
      <c r="D7" s="153"/>
      <c r="E7" s="153"/>
      <c r="F7" s="158"/>
      <c r="G7" s="158"/>
      <c r="H7" s="159"/>
      <c r="I7" s="159"/>
      <c r="J7" s="160">
        <v>22520</v>
      </c>
      <c r="K7" s="159"/>
      <c r="L7" s="159"/>
      <c r="M7" s="161"/>
      <c r="N7" s="161"/>
      <c r="O7" s="161"/>
      <c r="P7" s="161"/>
      <c r="Q7" s="121">
        <f t="shared" si="0"/>
        <v>22520</v>
      </c>
      <c r="R7" s="179" t="e">
        <f t="shared" ref="R7:R25" si="1">Q7/B7*100</f>
        <v>#DIV/0!</v>
      </c>
      <c r="S7" s="69">
        <f t="shared" ref="S7:S25" si="2">Q7-B7</f>
        <v>22520</v>
      </c>
      <c r="T7" s="15"/>
    </row>
    <row r="8" spans="1:20" ht="51">
      <c r="A8" s="61" t="s">
        <v>176</v>
      </c>
      <c r="B8" s="182">
        <v>22520</v>
      </c>
      <c r="C8" s="153"/>
      <c r="D8" s="153"/>
      <c r="E8" s="153"/>
      <c r="F8" s="158"/>
      <c r="G8" s="158"/>
      <c r="H8" s="159"/>
      <c r="I8" s="159"/>
      <c r="J8" s="160">
        <v>0</v>
      </c>
      <c r="K8" s="159"/>
      <c r="L8" s="159"/>
      <c r="M8" s="161"/>
      <c r="N8" s="161"/>
      <c r="O8" s="161"/>
      <c r="P8" s="161"/>
      <c r="Q8" s="121">
        <f t="shared" si="0"/>
        <v>0</v>
      </c>
      <c r="R8" s="179">
        <f t="shared" si="1"/>
        <v>0</v>
      </c>
      <c r="S8" s="69">
        <f t="shared" si="2"/>
        <v>-22520</v>
      </c>
    </row>
    <row r="9" spans="1:20">
      <c r="A9" s="62" t="s">
        <v>129</v>
      </c>
      <c r="B9" s="183">
        <v>600</v>
      </c>
      <c r="C9" s="162"/>
      <c r="D9" s="163"/>
      <c r="E9" s="163"/>
      <c r="F9" s="164"/>
      <c r="G9" s="164"/>
      <c r="H9" s="165">
        <v>600</v>
      </c>
      <c r="I9" s="160"/>
      <c r="J9" s="160"/>
      <c r="K9" s="160"/>
      <c r="L9" s="160"/>
      <c r="M9" s="166"/>
      <c r="N9" s="166"/>
      <c r="O9" s="166"/>
      <c r="P9" s="166"/>
      <c r="Q9" s="122">
        <f t="shared" si="0"/>
        <v>600</v>
      </c>
      <c r="R9" s="179">
        <f t="shared" si="1"/>
        <v>100</v>
      </c>
      <c r="S9" s="69">
        <f t="shared" si="2"/>
        <v>0</v>
      </c>
    </row>
    <row r="10" spans="1:20" ht="25.5">
      <c r="A10" s="62" t="s">
        <v>165</v>
      </c>
      <c r="B10" s="183">
        <v>130</v>
      </c>
      <c r="C10" s="162"/>
      <c r="D10" s="163"/>
      <c r="E10" s="163"/>
      <c r="F10" s="164"/>
      <c r="G10" s="164"/>
      <c r="H10" s="165">
        <v>130</v>
      </c>
      <c r="I10" s="160"/>
      <c r="J10" s="160"/>
      <c r="K10" s="160"/>
      <c r="L10" s="160"/>
      <c r="M10" s="166"/>
      <c r="N10" s="166"/>
      <c r="O10" s="166"/>
      <c r="P10" s="166"/>
      <c r="Q10" s="122">
        <f t="shared" si="0"/>
        <v>130</v>
      </c>
      <c r="R10" s="179">
        <f t="shared" si="1"/>
        <v>100</v>
      </c>
      <c r="S10" s="69">
        <f t="shared" si="2"/>
        <v>0</v>
      </c>
    </row>
    <row r="11" spans="1:20" ht="25.5">
      <c r="A11" s="62" t="s">
        <v>130</v>
      </c>
      <c r="B11" s="183">
        <v>1000</v>
      </c>
      <c r="C11" s="162"/>
      <c r="D11" s="163"/>
      <c r="E11" s="163"/>
      <c r="F11" s="164"/>
      <c r="G11" s="164"/>
      <c r="H11" s="165">
        <v>1000</v>
      </c>
      <c r="I11" s="160"/>
      <c r="J11" s="160"/>
      <c r="K11" s="160"/>
      <c r="L11" s="160"/>
      <c r="M11" s="166"/>
      <c r="N11" s="166"/>
      <c r="O11" s="166"/>
      <c r="P11" s="166"/>
      <c r="Q11" s="122">
        <f t="shared" si="0"/>
        <v>1000</v>
      </c>
      <c r="R11" s="179">
        <f t="shared" si="1"/>
        <v>100</v>
      </c>
      <c r="S11" s="69">
        <f t="shared" si="2"/>
        <v>0</v>
      </c>
    </row>
    <row r="12" spans="1:20">
      <c r="A12" s="62" t="s">
        <v>131</v>
      </c>
      <c r="B12" s="183">
        <v>1500000</v>
      </c>
      <c r="C12" s="162"/>
      <c r="D12" s="162"/>
      <c r="E12" s="162"/>
      <c r="F12" s="167"/>
      <c r="G12" s="167"/>
      <c r="H12" s="168"/>
      <c r="I12" s="168">
        <v>1550000</v>
      </c>
      <c r="J12" s="168"/>
      <c r="K12" s="168"/>
      <c r="L12" s="168"/>
      <c r="M12" s="169"/>
      <c r="N12" s="169"/>
      <c r="O12" s="169"/>
      <c r="P12" s="169"/>
      <c r="Q12" s="122">
        <f t="shared" si="0"/>
        <v>1550000</v>
      </c>
      <c r="R12" s="179">
        <f t="shared" si="1"/>
        <v>103.33333333333334</v>
      </c>
      <c r="S12" s="69">
        <f t="shared" si="2"/>
        <v>50000</v>
      </c>
    </row>
    <row r="13" spans="1:20">
      <c r="A13" s="62" t="s">
        <v>132</v>
      </c>
      <c r="B13" s="183">
        <v>100000</v>
      </c>
      <c r="C13" s="162"/>
      <c r="D13" s="162"/>
      <c r="E13" s="162"/>
      <c r="F13" s="167"/>
      <c r="G13" s="167"/>
      <c r="H13" s="168"/>
      <c r="I13" s="168"/>
      <c r="J13" s="168"/>
      <c r="K13" s="168"/>
      <c r="L13" s="168">
        <v>100000</v>
      </c>
      <c r="M13" s="169"/>
      <c r="N13" s="169"/>
      <c r="O13" s="169"/>
      <c r="P13" s="169"/>
      <c r="Q13" s="122">
        <f t="shared" si="0"/>
        <v>100000</v>
      </c>
      <c r="R13" s="179">
        <f t="shared" si="1"/>
        <v>100</v>
      </c>
      <c r="S13" s="69">
        <f t="shared" si="2"/>
        <v>0</v>
      </c>
    </row>
    <row r="14" spans="1:20">
      <c r="A14" s="62" t="s">
        <v>133</v>
      </c>
      <c r="B14" s="183">
        <v>2050000</v>
      </c>
      <c r="C14" s="162"/>
      <c r="D14" s="162"/>
      <c r="E14" s="162"/>
      <c r="F14" s="167"/>
      <c r="G14" s="167"/>
      <c r="H14" s="168">
        <v>2050000</v>
      </c>
      <c r="I14" s="168"/>
      <c r="J14" s="168"/>
      <c r="K14" s="168"/>
      <c r="L14" s="168"/>
      <c r="M14" s="169"/>
      <c r="N14" s="169"/>
      <c r="O14" s="169"/>
      <c r="P14" s="169"/>
      <c r="Q14" s="122">
        <f t="shared" si="0"/>
        <v>2050000</v>
      </c>
      <c r="R14" s="179">
        <f t="shared" si="1"/>
        <v>100</v>
      </c>
      <c r="S14" s="69">
        <f t="shared" si="2"/>
        <v>0</v>
      </c>
    </row>
    <row r="15" spans="1:20" ht="38.25">
      <c r="A15" s="62" t="s">
        <v>166</v>
      </c>
      <c r="B15" s="183">
        <v>1000</v>
      </c>
      <c r="C15" s="162"/>
      <c r="D15" s="162"/>
      <c r="E15" s="162"/>
      <c r="F15" s="167"/>
      <c r="G15" s="167"/>
      <c r="H15" s="168"/>
      <c r="I15" s="168"/>
      <c r="J15" s="168"/>
      <c r="K15" s="168">
        <v>1000</v>
      </c>
      <c r="L15" s="168"/>
      <c r="M15" s="169"/>
      <c r="N15" s="169"/>
      <c r="O15" s="169"/>
      <c r="P15" s="169"/>
      <c r="Q15" s="122">
        <f t="shared" si="0"/>
        <v>1000</v>
      </c>
      <c r="R15" s="179">
        <f t="shared" si="1"/>
        <v>100</v>
      </c>
      <c r="S15" s="69">
        <f t="shared" si="2"/>
        <v>0</v>
      </c>
    </row>
    <row r="16" spans="1:20" ht="25.5">
      <c r="A16" s="62" t="s">
        <v>134</v>
      </c>
      <c r="B16" s="183">
        <v>13500</v>
      </c>
      <c r="C16" s="162"/>
      <c r="D16" s="162"/>
      <c r="E16" s="162"/>
      <c r="F16" s="167"/>
      <c r="G16" s="167"/>
      <c r="H16" s="168"/>
      <c r="I16" s="168"/>
      <c r="J16" s="168"/>
      <c r="K16" s="168">
        <f>13500+5000</f>
        <v>18500</v>
      </c>
      <c r="L16" s="168"/>
      <c r="M16" s="169"/>
      <c r="N16" s="169"/>
      <c r="O16" s="169"/>
      <c r="P16" s="169"/>
      <c r="Q16" s="122">
        <f t="shared" ref="Q16" si="3">SUM(C16:P16)</f>
        <v>18500</v>
      </c>
      <c r="R16" s="179">
        <f t="shared" si="1"/>
        <v>137.03703703703704</v>
      </c>
      <c r="S16" s="69">
        <f t="shared" si="2"/>
        <v>5000</v>
      </c>
    </row>
    <row r="17" spans="1:19" ht="25.5">
      <c r="A17" s="62" t="s">
        <v>139</v>
      </c>
      <c r="B17" s="183">
        <v>13500</v>
      </c>
      <c r="C17" s="162"/>
      <c r="D17" s="162"/>
      <c r="E17" s="162"/>
      <c r="F17" s="167"/>
      <c r="G17" s="167"/>
      <c r="H17" s="168"/>
      <c r="I17" s="168"/>
      <c r="J17" s="168"/>
      <c r="K17" s="168">
        <v>13500</v>
      </c>
      <c r="L17" s="168"/>
      <c r="M17" s="169"/>
      <c r="N17" s="169"/>
      <c r="O17" s="169"/>
      <c r="P17" s="169"/>
      <c r="Q17" s="122">
        <f t="shared" si="0"/>
        <v>13500</v>
      </c>
      <c r="R17" s="179">
        <f t="shared" si="1"/>
        <v>100</v>
      </c>
      <c r="S17" s="69">
        <f t="shared" si="2"/>
        <v>0</v>
      </c>
    </row>
    <row r="18" spans="1:19" ht="25.5">
      <c r="A18" s="62" t="s">
        <v>135</v>
      </c>
      <c r="B18" s="183">
        <v>246897</v>
      </c>
      <c r="C18" s="170"/>
      <c r="D18" s="170"/>
      <c r="E18" s="170"/>
      <c r="F18" s="167">
        <v>40000</v>
      </c>
      <c r="G18" s="167"/>
      <c r="H18" s="168"/>
      <c r="I18" s="168"/>
      <c r="J18" s="168"/>
      <c r="K18" s="168"/>
      <c r="L18" s="168"/>
      <c r="M18" s="169"/>
      <c r="N18" s="169"/>
      <c r="O18" s="169"/>
      <c r="P18" s="169"/>
      <c r="Q18" s="122">
        <f t="shared" si="0"/>
        <v>40000</v>
      </c>
      <c r="R18" s="179">
        <f t="shared" si="1"/>
        <v>16.201087903052692</v>
      </c>
      <c r="S18" s="69">
        <f t="shared" si="2"/>
        <v>-206897</v>
      </c>
    </row>
    <row r="19" spans="1:19" ht="25.5">
      <c r="A19" s="62" t="s">
        <v>161</v>
      </c>
      <c r="B19" s="183">
        <v>396559.4</v>
      </c>
      <c r="C19" s="170">
        <v>109025.27</v>
      </c>
      <c r="D19" s="170">
        <v>95663.4</v>
      </c>
      <c r="E19" s="170">
        <v>60474.73</v>
      </c>
      <c r="F19" s="167">
        <v>338293</v>
      </c>
      <c r="G19" s="167">
        <v>40000</v>
      </c>
      <c r="H19" s="168"/>
      <c r="I19" s="168"/>
      <c r="J19" s="168"/>
      <c r="K19" s="168"/>
      <c r="L19" s="168"/>
      <c r="M19" s="169"/>
      <c r="N19" s="169"/>
      <c r="O19" s="169"/>
      <c r="P19" s="169"/>
      <c r="Q19" s="122">
        <f>SUM(C19:P19)</f>
        <v>643456.39999999991</v>
      </c>
      <c r="R19" s="179">
        <f t="shared" si="1"/>
        <v>162.25977747595942</v>
      </c>
      <c r="S19" s="69">
        <f t="shared" si="2"/>
        <v>246896.99999999988</v>
      </c>
    </row>
    <row r="20" spans="1:19" ht="51">
      <c r="A20" s="62" t="s">
        <v>154</v>
      </c>
      <c r="B20" s="183">
        <v>139326</v>
      </c>
      <c r="C20" s="170"/>
      <c r="D20" s="170"/>
      <c r="E20" s="170"/>
      <c r="F20" s="167">
        <v>139326</v>
      </c>
      <c r="G20" s="167"/>
      <c r="H20" s="168"/>
      <c r="I20" s="168"/>
      <c r="J20" s="168"/>
      <c r="K20" s="168"/>
      <c r="L20" s="168"/>
      <c r="M20" s="169"/>
      <c r="N20" s="169"/>
      <c r="O20" s="169"/>
      <c r="P20" s="169"/>
      <c r="Q20" s="122">
        <f t="shared" si="0"/>
        <v>139326</v>
      </c>
      <c r="R20" s="179">
        <f t="shared" si="1"/>
        <v>100</v>
      </c>
      <c r="S20" s="69">
        <f t="shared" si="2"/>
        <v>0</v>
      </c>
    </row>
    <row r="21" spans="1:19">
      <c r="A21" s="62" t="s">
        <v>136</v>
      </c>
      <c r="B21" s="183">
        <v>7364447.6299999999</v>
      </c>
      <c r="C21" s="170"/>
      <c r="D21" s="170"/>
      <c r="E21" s="170"/>
      <c r="F21" s="168"/>
      <c r="G21" s="168"/>
      <c r="H21" s="168"/>
      <c r="I21" s="168">
        <f>7750000+2.55</f>
        <v>7750002.5499999998</v>
      </c>
      <c r="J21" s="168"/>
      <c r="K21" s="168"/>
      <c r="L21" s="168"/>
      <c r="M21" s="169"/>
      <c r="N21" s="169"/>
      <c r="O21" s="169"/>
      <c r="P21" s="169"/>
      <c r="Q21" s="122">
        <f t="shared" si="0"/>
        <v>7750002.5499999998</v>
      </c>
      <c r="R21" s="179">
        <f t="shared" si="1"/>
        <v>105.23535422302947</v>
      </c>
      <c r="S21" s="69">
        <f t="shared" si="2"/>
        <v>385554.91999999993</v>
      </c>
    </row>
    <row r="22" spans="1:19">
      <c r="A22" s="62" t="s">
        <v>137</v>
      </c>
      <c r="B22" s="183">
        <v>42000</v>
      </c>
      <c r="C22" s="162"/>
      <c r="D22" s="162"/>
      <c r="E22" s="162"/>
      <c r="F22" s="168"/>
      <c r="G22" s="168"/>
      <c r="H22" s="168">
        <v>120000</v>
      </c>
      <c r="I22" s="168"/>
      <c r="J22" s="168"/>
      <c r="K22" s="168"/>
      <c r="L22" s="168"/>
      <c r="M22" s="169"/>
      <c r="N22" s="169"/>
      <c r="O22" s="169"/>
      <c r="P22" s="169"/>
      <c r="Q22" s="122">
        <f t="shared" si="0"/>
        <v>120000</v>
      </c>
      <c r="R22" s="179">
        <f t="shared" si="1"/>
        <v>285.71428571428572</v>
      </c>
      <c r="S22" s="69">
        <f t="shared" si="2"/>
        <v>78000</v>
      </c>
    </row>
    <row r="23" spans="1:19" ht="25.5">
      <c r="A23" s="150" t="s">
        <v>172</v>
      </c>
      <c r="B23" s="184">
        <v>2189927</v>
      </c>
      <c r="C23" s="171"/>
      <c r="D23" s="171"/>
      <c r="E23" s="171"/>
      <c r="F23" s="168"/>
      <c r="G23" s="168"/>
      <c r="H23" s="168"/>
      <c r="I23" s="168"/>
      <c r="J23" s="168"/>
      <c r="K23" s="168"/>
      <c r="L23" s="168"/>
      <c r="M23" s="169">
        <v>2189927</v>
      </c>
      <c r="N23" s="169"/>
      <c r="O23" s="169"/>
      <c r="P23" s="169"/>
      <c r="Q23" s="122">
        <f t="shared" si="0"/>
        <v>2189927</v>
      </c>
      <c r="R23" s="179">
        <f t="shared" si="1"/>
        <v>100</v>
      </c>
      <c r="S23" s="69">
        <f t="shared" si="2"/>
        <v>0</v>
      </c>
    </row>
    <row r="24" spans="1:19" ht="26.25" thickBot="1">
      <c r="A24" s="173" t="s">
        <v>174</v>
      </c>
      <c r="B24" s="185">
        <v>324837.96999999997</v>
      </c>
      <c r="C24" s="171"/>
      <c r="D24" s="171"/>
      <c r="E24" s="171"/>
      <c r="F24" s="168"/>
      <c r="G24" s="168"/>
      <c r="H24" s="168"/>
      <c r="I24" s="168"/>
      <c r="J24" s="168"/>
      <c r="K24" s="168"/>
      <c r="L24" s="168"/>
      <c r="M24" s="169"/>
      <c r="N24" s="169">
        <v>257556.31</v>
      </c>
      <c r="O24" s="169">
        <v>66196.070000000007</v>
      </c>
      <c r="P24" s="169">
        <v>1085.67</v>
      </c>
      <c r="Q24" s="122">
        <f t="shared" si="0"/>
        <v>324838.05</v>
      </c>
      <c r="R24" s="180">
        <f t="shared" si="1"/>
        <v>100.00002462766284</v>
      </c>
      <c r="S24" s="187">
        <f t="shared" si="2"/>
        <v>8.0000000016298145E-2</v>
      </c>
    </row>
    <row r="25" spans="1:19" ht="26.25" thickBot="1">
      <c r="A25" s="10" t="s">
        <v>138</v>
      </c>
      <c r="B25" s="186">
        <f>SUM(B6:B24)</f>
        <v>14422245.000000002</v>
      </c>
      <c r="C25" s="181">
        <f t="shared" ref="C25:P25" si="4">SUM(C6:C24)</f>
        <v>109025.27</v>
      </c>
      <c r="D25" s="172">
        <f t="shared" si="4"/>
        <v>95663.4</v>
      </c>
      <c r="E25" s="172">
        <f t="shared" si="4"/>
        <v>60474.73</v>
      </c>
      <c r="F25" s="172">
        <f t="shared" si="4"/>
        <v>517619</v>
      </c>
      <c r="G25" s="172">
        <f t="shared" si="4"/>
        <v>40000</v>
      </c>
      <c r="H25" s="172">
        <f t="shared" si="4"/>
        <v>2171730</v>
      </c>
      <c r="I25" s="172">
        <f t="shared" si="4"/>
        <v>9300002.5500000007</v>
      </c>
      <c r="J25" s="172">
        <f t="shared" si="4"/>
        <v>312520</v>
      </c>
      <c r="K25" s="172">
        <f t="shared" si="4"/>
        <v>33000</v>
      </c>
      <c r="L25" s="172">
        <f t="shared" si="4"/>
        <v>100000</v>
      </c>
      <c r="M25" s="172">
        <f t="shared" si="4"/>
        <v>2189927</v>
      </c>
      <c r="N25" s="212">
        <f t="shared" si="4"/>
        <v>257556.31</v>
      </c>
      <c r="O25" s="172">
        <f t="shared" si="4"/>
        <v>66196.070000000007</v>
      </c>
      <c r="P25" s="172">
        <f t="shared" si="4"/>
        <v>1085.67</v>
      </c>
      <c r="Q25" s="123">
        <f>SUM(Q6:Q24)</f>
        <v>15254800</v>
      </c>
      <c r="R25" s="188">
        <f t="shared" si="1"/>
        <v>105.77271430349435</v>
      </c>
      <c r="S25" s="189">
        <f t="shared" si="2"/>
        <v>832554.99999999814</v>
      </c>
    </row>
    <row r="26" spans="1:19" ht="27" customHeight="1" thickBot="1">
      <c r="A26" s="11" t="s">
        <v>209</v>
      </c>
      <c r="B26" s="10"/>
      <c r="C26" s="233">
        <f>SUM(C25:P25)</f>
        <v>15254800.000000002</v>
      </c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4"/>
      <c r="Q26" s="124"/>
      <c r="R26" s="15"/>
      <c r="S26" s="15"/>
    </row>
    <row r="27" spans="1:19" ht="13.5" thickBot="1">
      <c r="A27" s="12"/>
      <c r="B27" s="12"/>
      <c r="C27" s="91"/>
      <c r="D27" s="91"/>
      <c r="E27" s="91"/>
      <c r="F27" s="91"/>
      <c r="G27" s="91"/>
      <c r="H27" s="91"/>
      <c r="I27" s="92"/>
      <c r="J27" s="92"/>
      <c r="K27" s="92"/>
      <c r="L27" s="93"/>
      <c r="M27" s="93"/>
      <c r="N27" s="93"/>
      <c r="O27" s="93"/>
      <c r="P27" s="93"/>
      <c r="Q27" s="125"/>
      <c r="R27" s="15"/>
      <c r="S27" s="15"/>
    </row>
    <row r="28" spans="1:19">
      <c r="A28" s="145" t="s">
        <v>190</v>
      </c>
      <c r="B28" s="145"/>
      <c r="C28" s="94"/>
      <c r="D28" s="94"/>
      <c r="E28" s="94"/>
      <c r="F28" s="94"/>
      <c r="G28" s="94"/>
      <c r="H28" s="15"/>
      <c r="I28" s="95"/>
      <c r="J28" s="96"/>
      <c r="K28" s="95"/>
      <c r="L28" s="15"/>
      <c r="M28" s="15"/>
      <c r="N28" s="15"/>
      <c r="O28" s="15"/>
      <c r="P28" s="97" t="s">
        <v>163</v>
      </c>
      <c r="Q28" s="70">
        <f>Q25</f>
        <v>15254800</v>
      </c>
      <c r="R28" s="15"/>
      <c r="S28" s="15"/>
    </row>
    <row r="29" spans="1:19">
      <c r="C29" s="94"/>
      <c r="D29" s="94"/>
      <c r="E29" s="94"/>
      <c r="F29" s="94"/>
      <c r="G29" s="94"/>
      <c r="H29" s="15"/>
      <c r="I29" s="95"/>
      <c r="J29" s="98"/>
      <c r="K29" s="95"/>
      <c r="L29" s="15"/>
      <c r="M29" s="15"/>
      <c r="N29" s="15"/>
      <c r="O29" s="15"/>
      <c r="P29" s="99" t="s">
        <v>164</v>
      </c>
      <c r="Q29" s="69">
        <f>'REBALANS 2 RASHODI 2023'!E81</f>
        <v>15254800</v>
      </c>
      <c r="R29" s="15"/>
      <c r="S29" s="15"/>
    </row>
    <row r="30" spans="1:19" ht="13.5" thickBot="1">
      <c r="A30" s="147"/>
      <c r="B30" s="147"/>
      <c r="C30" s="148"/>
      <c r="D30" s="148"/>
      <c r="E30" s="100"/>
      <c r="F30" s="94"/>
      <c r="G30" s="94"/>
      <c r="H30" s="15"/>
      <c r="I30" s="95"/>
      <c r="J30" s="95"/>
      <c r="K30" s="95"/>
      <c r="L30" s="15"/>
      <c r="M30" s="15"/>
      <c r="N30" s="15"/>
      <c r="O30" s="15"/>
      <c r="P30" s="101" t="s">
        <v>160</v>
      </c>
      <c r="Q30" s="71">
        <f>Q28-Q29</f>
        <v>0</v>
      </c>
      <c r="R30" s="15"/>
      <c r="S30" s="15"/>
    </row>
    <row r="31" spans="1:19">
      <c r="A31" s="196" t="s">
        <v>192</v>
      </c>
      <c r="B31" s="197" t="s">
        <v>193</v>
      </c>
      <c r="C31" s="198"/>
      <c r="D31" s="102"/>
      <c r="E31" s="102"/>
      <c r="F31" s="102"/>
      <c r="G31" s="102"/>
      <c r="H31" s="102"/>
      <c r="I31" s="102"/>
      <c r="J31" s="102"/>
      <c r="K31" s="103"/>
      <c r="L31" s="15"/>
      <c r="M31" s="15"/>
      <c r="N31" s="15"/>
      <c r="O31" s="15"/>
      <c r="P31" s="15"/>
      <c r="Q31" s="15"/>
      <c r="R31" s="15"/>
      <c r="S31" s="15"/>
    </row>
    <row r="32" spans="1:19">
      <c r="A32" s="196" t="s">
        <v>192</v>
      </c>
      <c r="B32" s="197" t="s">
        <v>194</v>
      </c>
      <c r="C32" s="199"/>
      <c r="D32" s="200" t="s">
        <v>195</v>
      </c>
    </row>
    <row r="33" spans="1:17">
      <c r="A33" s="196" t="s">
        <v>196</v>
      </c>
      <c r="B33" s="197" t="s">
        <v>197</v>
      </c>
      <c r="C33" s="199"/>
      <c r="D33" s="201">
        <v>112500</v>
      </c>
      <c r="Q33" s="104"/>
    </row>
    <row r="34" spans="1:17">
      <c r="A34" s="196" t="s">
        <v>198</v>
      </c>
      <c r="B34" s="197" t="s">
        <v>199</v>
      </c>
      <c r="C34" s="202"/>
      <c r="D34" s="199"/>
      <c r="J34" s="128"/>
    </row>
    <row r="35" spans="1:17">
      <c r="A35" s="200" t="s">
        <v>200</v>
      </c>
      <c r="B35" s="203" t="s">
        <v>204</v>
      </c>
      <c r="C35" s="204"/>
      <c r="D35" s="205"/>
    </row>
    <row r="36" spans="1:17">
      <c r="A36" s="200" t="s">
        <v>200</v>
      </c>
      <c r="B36" s="204" t="s">
        <v>207</v>
      </c>
      <c r="C36" s="204"/>
      <c r="D36" s="204"/>
      <c r="E36" s="204"/>
      <c r="F36" s="204"/>
      <c r="G36" s="205"/>
      <c r="L36" s="35"/>
    </row>
    <row r="37" spans="1:17">
      <c r="A37" s="211"/>
      <c r="B37" s="13" t="s">
        <v>205</v>
      </c>
      <c r="G37" s="206"/>
      <c r="I37" s="128"/>
      <c r="L37" s="35"/>
    </row>
    <row r="38" spans="1:17">
      <c r="A38" s="210"/>
      <c r="B38" s="13" t="s">
        <v>206</v>
      </c>
      <c r="D38" s="208"/>
      <c r="E38" s="208"/>
      <c r="F38" s="208"/>
      <c r="G38" s="209"/>
      <c r="L38" s="35"/>
    </row>
    <row r="39" spans="1:17">
      <c r="A39" s="207" t="s">
        <v>200</v>
      </c>
      <c r="B39" s="197" t="s">
        <v>201</v>
      </c>
      <c r="C39" s="199"/>
    </row>
    <row r="40" spans="1:17">
      <c r="A40" s="196" t="s">
        <v>202</v>
      </c>
      <c r="B40" s="207" t="s">
        <v>203</v>
      </c>
      <c r="C40" s="209"/>
    </row>
    <row r="41" spans="1:17">
      <c r="B41" s="215" t="s">
        <v>0</v>
      </c>
      <c r="C41" s="216">
        <v>822782.4</v>
      </c>
    </row>
  </sheetData>
  <mergeCells count="3">
    <mergeCell ref="A2:Q2"/>
    <mergeCell ref="C4:Q4"/>
    <mergeCell ref="C26:P26"/>
  </mergeCells>
  <pageMargins left="0.11811023622047245" right="0.11811023622047245" top="0.15748031496062992" bottom="0.15748031496062992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REBALANS 2 RASHODI 2023</vt:lpstr>
      <vt:lpstr>REBALANS 2 PRIHODI 2023</vt:lpstr>
      <vt:lpstr>'REBALANS 2 RASHODI 2023'!Ispis_naslova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2023-09-29T12:11:57Z</dcterms:modified>
</cp:coreProperties>
</file>